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cs.ru\spb\Groups\VLAS\APC\ЭНЕРГОН\ИБП SMARTWATT\"/>
    </mc:Choice>
  </mc:AlternateContent>
  <bookViews>
    <workbookView xWindow="0" yWindow="0" windowWidth="23040" windowHeight="8904"/>
  </bookViews>
  <sheets>
    <sheet name="SMARTWATT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SMARTWATT!$A$3:$L$78</definedName>
    <definedName name="Z_A2FB39F8_6B27_46EE_9E2D_E4D001B04D7E_.wvu.FilterData" localSheetId="0" hidden="1">SMARTWATT!$A$3:$L$78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K77" i="1"/>
  <c r="J77" i="1"/>
  <c r="G77" i="1"/>
  <c r="F77" i="1"/>
  <c r="C77" i="1"/>
  <c r="B77" i="1"/>
  <c r="K76" i="1"/>
  <c r="J76" i="1"/>
  <c r="G76" i="1"/>
  <c r="F76" i="1"/>
  <c r="C76" i="1"/>
  <c r="B76" i="1"/>
  <c r="J75" i="1"/>
  <c r="K74" i="1"/>
  <c r="J74" i="1"/>
  <c r="G74" i="1"/>
  <c r="F74" i="1"/>
  <c r="C74" i="1"/>
  <c r="B74" i="1"/>
  <c r="K73" i="1"/>
  <c r="J73" i="1"/>
  <c r="G73" i="1"/>
  <c r="F73" i="1"/>
  <c r="C73" i="1"/>
  <c r="B73" i="1"/>
  <c r="K72" i="1"/>
  <c r="J72" i="1"/>
  <c r="G72" i="1"/>
  <c r="F72" i="1"/>
  <c r="C72" i="1"/>
  <c r="B72" i="1"/>
  <c r="K71" i="1"/>
  <c r="J71" i="1"/>
  <c r="G71" i="1"/>
  <c r="F71" i="1"/>
  <c r="C71" i="1"/>
  <c r="B71" i="1"/>
  <c r="K70" i="1"/>
  <c r="J70" i="1"/>
  <c r="G70" i="1"/>
  <c r="F70" i="1"/>
  <c r="C70" i="1"/>
  <c r="B70" i="1"/>
  <c r="J69" i="1"/>
  <c r="K68" i="1"/>
  <c r="J68" i="1"/>
  <c r="G68" i="1"/>
  <c r="F68" i="1"/>
  <c r="C68" i="1"/>
  <c r="B68" i="1"/>
  <c r="K67" i="1"/>
  <c r="J67" i="1"/>
  <c r="G67" i="1"/>
  <c r="F67" i="1"/>
  <c r="C67" i="1"/>
  <c r="B67" i="1"/>
  <c r="K66" i="1"/>
  <c r="J66" i="1"/>
  <c r="G66" i="1"/>
  <c r="F66" i="1"/>
  <c r="C66" i="1"/>
  <c r="B66" i="1"/>
  <c r="K65" i="1"/>
  <c r="J65" i="1"/>
  <c r="G65" i="1"/>
  <c r="F65" i="1"/>
  <c r="C65" i="1"/>
  <c r="B65" i="1"/>
  <c r="J64" i="1"/>
  <c r="K63" i="1"/>
  <c r="J63" i="1"/>
  <c r="G63" i="1"/>
  <c r="F63" i="1"/>
  <c r="C63" i="1"/>
  <c r="B63" i="1"/>
  <c r="K62" i="1"/>
  <c r="J62" i="1"/>
  <c r="G62" i="1"/>
  <c r="F62" i="1"/>
  <c r="C62" i="1"/>
  <c r="B62" i="1"/>
  <c r="K61" i="1"/>
  <c r="J61" i="1"/>
  <c r="G61" i="1"/>
  <c r="F61" i="1"/>
  <c r="C61" i="1"/>
  <c r="B61" i="1"/>
  <c r="K60" i="1"/>
  <c r="J60" i="1"/>
  <c r="G60" i="1"/>
  <c r="F60" i="1"/>
  <c r="C60" i="1"/>
  <c r="B60" i="1"/>
  <c r="K59" i="1"/>
  <c r="J59" i="1"/>
  <c r="G59" i="1"/>
  <c r="F59" i="1"/>
  <c r="C59" i="1"/>
  <c r="B59" i="1"/>
  <c r="K58" i="1"/>
  <c r="J58" i="1"/>
  <c r="G58" i="1"/>
  <c r="F58" i="1"/>
  <c r="C58" i="1"/>
  <c r="B58" i="1"/>
  <c r="K57" i="1"/>
  <c r="J57" i="1"/>
  <c r="G57" i="1"/>
  <c r="F57" i="1"/>
  <c r="C57" i="1"/>
  <c r="B57" i="1"/>
  <c r="K56" i="1"/>
  <c r="J56" i="1"/>
  <c r="G56" i="1"/>
  <c r="F56" i="1"/>
  <c r="C56" i="1"/>
  <c r="B56" i="1"/>
  <c r="K55" i="1"/>
  <c r="J55" i="1"/>
  <c r="G55" i="1"/>
  <c r="F55" i="1"/>
  <c r="C55" i="1"/>
  <c r="B55" i="1"/>
  <c r="J54" i="1"/>
  <c r="K53" i="1"/>
  <c r="J53" i="1"/>
  <c r="G53" i="1"/>
  <c r="F53" i="1"/>
  <c r="C53" i="1"/>
  <c r="B53" i="1"/>
  <c r="K52" i="1"/>
  <c r="J52" i="1"/>
  <c r="G52" i="1"/>
  <c r="F52" i="1"/>
  <c r="C52" i="1"/>
  <c r="B52" i="1"/>
  <c r="K51" i="1"/>
  <c r="J51" i="1"/>
  <c r="G51" i="1"/>
  <c r="F51" i="1"/>
  <c r="C51" i="1"/>
  <c r="B51" i="1"/>
  <c r="K50" i="1"/>
  <c r="J50" i="1"/>
  <c r="G50" i="1"/>
  <c r="F50" i="1"/>
  <c r="C50" i="1"/>
  <c r="B50" i="1"/>
  <c r="K49" i="1"/>
  <c r="J49" i="1"/>
  <c r="G49" i="1"/>
  <c r="F49" i="1"/>
  <c r="C49" i="1"/>
  <c r="B49" i="1"/>
  <c r="K48" i="1"/>
  <c r="J48" i="1"/>
  <c r="G48" i="1"/>
  <c r="F48" i="1"/>
  <c r="C48" i="1"/>
  <c r="B48" i="1"/>
  <c r="K47" i="1"/>
  <c r="J47" i="1"/>
  <c r="G47" i="1"/>
  <c r="F47" i="1"/>
  <c r="C47" i="1"/>
  <c r="B47" i="1"/>
  <c r="K46" i="1"/>
  <c r="J46" i="1"/>
  <c r="G46" i="1"/>
  <c r="F46" i="1"/>
  <c r="C46" i="1"/>
  <c r="B46" i="1"/>
  <c r="K45" i="1"/>
  <c r="J45" i="1"/>
  <c r="G45" i="1"/>
  <c r="F45" i="1"/>
  <c r="C45" i="1"/>
  <c r="B45" i="1"/>
  <c r="J44" i="1"/>
  <c r="J43" i="1"/>
  <c r="J42" i="1"/>
  <c r="J41" i="1"/>
  <c r="G41" i="1"/>
  <c r="F41" i="1"/>
  <c r="C41" i="1"/>
  <c r="B41" i="1"/>
  <c r="J40" i="1"/>
  <c r="G40" i="1"/>
  <c r="F40" i="1"/>
  <c r="C40" i="1"/>
  <c r="B40" i="1"/>
  <c r="J39" i="1"/>
  <c r="G39" i="1"/>
  <c r="F39" i="1"/>
  <c r="C39" i="1"/>
  <c r="B39" i="1"/>
  <c r="J38" i="1"/>
  <c r="G38" i="1"/>
  <c r="J37" i="1"/>
  <c r="G37" i="1"/>
  <c r="F37" i="1"/>
  <c r="C37" i="1"/>
  <c r="B37" i="1"/>
  <c r="J36" i="1"/>
  <c r="G36" i="1"/>
  <c r="F36" i="1"/>
  <c r="C36" i="1"/>
  <c r="B36" i="1"/>
  <c r="J35" i="1"/>
  <c r="G35" i="1"/>
  <c r="F35" i="1"/>
  <c r="C35" i="1"/>
  <c r="B35" i="1"/>
  <c r="J34" i="1"/>
  <c r="G34" i="1"/>
  <c r="J33" i="1"/>
  <c r="G33" i="1"/>
  <c r="F33" i="1"/>
  <c r="C33" i="1"/>
  <c r="B33" i="1"/>
  <c r="J32" i="1"/>
  <c r="G32" i="1"/>
  <c r="F32" i="1"/>
  <c r="C32" i="1"/>
  <c r="B32" i="1"/>
  <c r="J31" i="1"/>
  <c r="G31" i="1"/>
  <c r="F31" i="1"/>
  <c r="C31" i="1"/>
  <c r="B31" i="1"/>
  <c r="J30" i="1"/>
  <c r="G30" i="1"/>
  <c r="F30" i="1"/>
  <c r="C30" i="1"/>
  <c r="B30" i="1"/>
  <c r="J29" i="1"/>
  <c r="G29" i="1"/>
  <c r="J28" i="1"/>
  <c r="G28" i="1"/>
  <c r="F28" i="1"/>
  <c r="C28" i="1"/>
  <c r="B28" i="1"/>
  <c r="J27" i="1"/>
  <c r="G27" i="1"/>
  <c r="F27" i="1"/>
  <c r="C27" i="1"/>
  <c r="B27" i="1"/>
  <c r="J26" i="1"/>
  <c r="G26" i="1"/>
  <c r="F26" i="1"/>
  <c r="C26" i="1"/>
  <c r="B26" i="1"/>
  <c r="J25" i="1"/>
  <c r="G25" i="1"/>
  <c r="F25" i="1"/>
  <c r="C25" i="1"/>
  <c r="B25" i="1"/>
  <c r="J24" i="1"/>
  <c r="G24" i="1"/>
  <c r="F24" i="1"/>
  <c r="C24" i="1"/>
  <c r="B24" i="1"/>
  <c r="J23" i="1"/>
  <c r="G23" i="1"/>
  <c r="J22" i="1"/>
  <c r="G22" i="1"/>
  <c r="F22" i="1"/>
  <c r="C22" i="1"/>
  <c r="B22" i="1"/>
  <c r="J21" i="1"/>
  <c r="G21" i="1"/>
  <c r="F21" i="1"/>
  <c r="C21" i="1"/>
  <c r="B21" i="1"/>
  <c r="J20" i="1"/>
  <c r="G20" i="1"/>
  <c r="F20" i="1"/>
  <c r="C20" i="1"/>
  <c r="B20" i="1"/>
  <c r="J19" i="1"/>
  <c r="G19" i="1"/>
  <c r="F19" i="1"/>
  <c r="C19" i="1"/>
  <c r="B19" i="1"/>
  <c r="J18" i="1"/>
  <c r="G18" i="1"/>
  <c r="F18" i="1"/>
  <c r="C18" i="1"/>
  <c r="B18" i="1"/>
  <c r="J17" i="1"/>
  <c r="G17" i="1"/>
  <c r="F17" i="1"/>
  <c r="C17" i="1"/>
  <c r="B17" i="1"/>
  <c r="J16" i="1"/>
  <c r="G16" i="1"/>
  <c r="J15" i="1"/>
  <c r="G15" i="1"/>
  <c r="F15" i="1"/>
  <c r="C15" i="1"/>
  <c r="B15" i="1"/>
  <c r="J14" i="1"/>
  <c r="G14" i="1"/>
  <c r="F14" i="1"/>
  <c r="C14" i="1"/>
  <c r="B14" i="1"/>
  <c r="J13" i="1"/>
  <c r="G13" i="1"/>
  <c r="F13" i="1"/>
  <c r="C13" i="1"/>
  <c r="B13" i="1"/>
  <c r="J12" i="1"/>
  <c r="G12" i="1"/>
  <c r="J11" i="1"/>
  <c r="G11" i="1"/>
  <c r="F11" i="1"/>
  <c r="C11" i="1"/>
  <c r="B11" i="1"/>
  <c r="J10" i="1"/>
  <c r="G10" i="1"/>
  <c r="F10" i="1"/>
  <c r="C10" i="1"/>
  <c r="B10" i="1"/>
  <c r="J9" i="1"/>
  <c r="G9" i="1"/>
  <c r="F9" i="1"/>
  <c r="C9" i="1"/>
  <c r="B9" i="1"/>
  <c r="J8" i="1"/>
  <c r="G8" i="1"/>
  <c r="J7" i="1"/>
  <c r="G7" i="1"/>
  <c r="F7" i="1"/>
  <c r="C7" i="1"/>
  <c r="B7" i="1"/>
  <c r="J6" i="1"/>
  <c r="G6" i="1"/>
  <c r="F6" i="1"/>
  <c r="C6" i="1"/>
  <c r="B6" i="1"/>
  <c r="J5" i="1"/>
  <c r="G5" i="1"/>
  <c r="F5" i="1"/>
  <c r="C5" i="1"/>
  <c r="B5" i="1"/>
  <c r="J4" i="1"/>
  <c r="G4" i="1"/>
  <c r="F4" i="1"/>
  <c r="C4" i="1"/>
  <c r="B4" i="1"/>
  <c r="J3" i="1"/>
  <c r="J2" i="1"/>
</calcChain>
</file>

<file path=xl/sharedStrings.xml><?xml version="1.0" encoding="utf-8"?>
<sst xmlns="http://schemas.openxmlformats.org/spreadsheetml/2006/main" count="153" uniqueCount="146">
  <si>
    <t>price change</t>
  </si>
  <si>
    <t>status change</t>
  </si>
  <si>
    <t>Name/Desc.</t>
  </si>
  <si>
    <t xml:space="preserve"> DELTA
datasheets</t>
  </si>
  <si>
    <t>EAN</t>
  </si>
  <si>
    <t>Vendor
ID</t>
  </si>
  <si>
    <t>DAX</t>
  </si>
  <si>
    <t>OCS B2B</t>
  </si>
  <si>
    <t>кратность
в упаковке</t>
  </si>
  <si>
    <t>гарантия, лет</t>
  </si>
  <si>
    <t>Источники бесперебойного электропитания</t>
  </si>
  <si>
    <t>SMARTWATT UPS SAFE</t>
  </si>
  <si>
    <t/>
  </si>
  <si>
    <t>SMARTWATT UPS SAFE 400</t>
  </si>
  <si>
    <t>ИБП SMARTWATT UPS SAFE 400, линейно-интерактивный, мощность 400/240 ВА/Вт, напольный, LED индикация, Shuko socket CEE7/4 - 3 шт., батарея 12В 4.5Ач 1шт., 175×255×93мм., 3.7кг., артикул 3703020260001</t>
  </si>
  <si>
    <t>SMARTWATT UPS SAFE 600</t>
  </si>
  <si>
    <t>ИБП SMARTWATT UPS SAFE 600, линейно-интерактивный, мощность 600/360 ВА/Вт, напольный, LED индикация, Shuko CEE7/4 - 3 шт., батарея 12В 7Ач 1шт., 175×255×93мм., 4.2кг., артикул 3703020260003</t>
  </si>
  <si>
    <t>SMARTWATT UPS SAFE 800</t>
  </si>
  <si>
    <t>ИБП SMARTWATT UPS SAFE 800, линейно-интерактивный, мощность 800/480 ВА/Вт, напольный, LED индикация, Shuko CEE7/4 - 3 шт., батарея 12В 8Ач 1шт., 175×255×93мм., 5.2кг., артикул 3703020260004</t>
  </si>
  <si>
    <t>SMARTWATT UPS SAFE 1000</t>
  </si>
  <si>
    <t>ИБП SMARTWATT UPS SAFE 1000, линейно-интерактивный, мощность 1000/600 ВА/Вт, напольный, LED индикация, Shuko CEE7/4 - 3 шт., батарея 12В 9Ач 1шт., 175×255×93мм., 5.4кг., артикул 3703020260002</t>
  </si>
  <si>
    <t>SMARTWATT UPS SAFE PRO</t>
  </si>
  <si>
    <t>SMARTWATT UPS SAFE PRO 600</t>
  </si>
  <si>
    <t>ИБП SMARTWATT UPS SAFE PRO 600, линейно-интерактивный, мощность 600/360 ВА/Вт, напольный/настенный, LED индикация, Shuko CEE7/4 - 8 шт. (4 шт. с резервным питанием, 4 шт. - сетевой фильтр), батарея 12В 7Ач 1шт., 205×285×94мм., 4.8кг., артикул 3703020270002</t>
  </si>
  <si>
    <t>SMARTWATT UPS SAFE PRO 800</t>
  </si>
  <si>
    <t>ИБП SMARTWATT UPS SAFE PRO 800, линейно-интерактивный, мощность 800/480 ВА/Вт, напольный/настенный, LED индикация, Shuko CEE7/4 - 8 шт. (4 шт. с резервным питанием, 4 шт. - сетевой фильтр), батарея 12В 8Ач 1шт., 205×285×94мм., 5.8кг., артикул 3703020270003</t>
  </si>
  <si>
    <t>SMARTWATT UPS SAFE PRO 1000</t>
  </si>
  <si>
    <t>ИБП SMARTWATT UPS SAFE PRO 1000, линейно-интерактивный, мощность 1000/600 ВА/Вт, напольный/настенный, LED индикация, Shuko CEE7/4 - 8 шт. (4 шт. с резервным питанием, 4 шт. - сетевой фильтр), батарея 12В 9Ач 1шт., 205×285×94мм., 6.2кг., артикул 3703020270001</t>
  </si>
  <si>
    <t>SMARTWATT UPS SAFE PRO LCD</t>
  </si>
  <si>
    <t>SMARTWATT UPS SAFE PRO LCD 600</t>
  </si>
  <si>
    <t>ИБП SMARTWATT UPS SAFE PRO LCD 600, линейно-интерактивный, мощность 600/360 ВА/Вт, напольный/настенный, LCD дисплей, Shuko CEE7/4 - 8 шт. (4 шт. с резервным питанием, 4 шт. - сетевой фильтр), батарея 12В 7Ач 1шт., 205×285×94мм., 4.8кг., артикул 3703020280001</t>
  </si>
  <si>
    <t>SMARTWATT UPS SAFE PRO LCD 800</t>
  </si>
  <si>
    <t>ИБП SMARTWATT UPS SAFE PRO LCD 800, линейно-интерактивный, мощность 800/480 ВА/Вт, напольный/настенный, LCD дисплей, Shuko CEE7/4 - 8 шт. (4 шт. с резервным питанием, 4 шт. - сетевой фильтр), батарея 12В 8Ач 1шт., 205×285×94мм., 5.8кг., артикул 3703020280002</t>
  </si>
  <si>
    <t>SMARTWATT UPS SAFE PRO LCD 1000</t>
  </si>
  <si>
    <t>ИБП SMARTWATT UPS SAFE PRO LCD 1000, линейно-интерактивный, мощность 1000/600 ВА/Вт, напольный/настенный, LCD дисплей, Shuko CEE7/4 - 8 шт. (4 шт. с резервным питанием, 4 шт. - сетевой фильтр), батарея 12В 9Ач 1шт., 205×285×94мм., 6.2кг., артикул 3703020280003</t>
  </si>
  <si>
    <t>SMARTWATT UPS UNI</t>
  </si>
  <si>
    <t>SMARTWATT UPS UNI 450</t>
  </si>
  <si>
    <t>ИБП SMARTWATT UPS UNI 450, линейно-интерактивный, мощность 450/250 ВА/Вт, напольный, LED индикация, Shuko CEE7/4 - 2 шт., батарея 12В 5Ач 1шт., 100x292x140мм., 4кг., артикул 3703020390004</t>
  </si>
  <si>
    <t>SMARTWATT UPS UNI 650</t>
  </si>
  <si>
    <t>ИБП SMARTWATT UPS UNI 650, линейно-интерактивный, мощность 650/360 ВА/Вт, напольный, LED индикация, Shuko CEE7/4 - 2 шт., батарея 12В 7Ач 1шт., 100x292x140мм., 5кг., артикул 3703020390006</t>
  </si>
  <si>
    <t>SMARTWATT UPS UNI 850</t>
  </si>
  <si>
    <t>ИБП SMARTWATT UPS UNI 850, линейно-интерактивный, мощность 850/500 ВА/Вт, напольный, LED индикация, Shuko CEE7/4 - 2 шт., батарея 12В 9Ач 1шт., 100x292x140мм., 5.5кг., артикул 3703020390005</t>
  </si>
  <si>
    <t>SMARTWATT UPS UNI 1000</t>
  </si>
  <si>
    <t>ИБП SMARTWATT UPS UNI 1000, линейно-интерактивный, мощность 1000/600 ВА/Вт, напольный, LED индикация, Shuko CEE7/4 - 2 шт. , IEC C13 - 3 шт., батарея 12В 7Ач 2шт., 148x315x198мм., 9кг., артикул 3703020390001</t>
  </si>
  <si>
    <t>SMARTWATT UPS UNI 1500</t>
  </si>
  <si>
    <t>ИБП SMARTWATT UPS UNI 1500, линейно-интерактивный, мощность 1500/900 ВА/Вт, напольный, LED индикация, Shuko CEE7/4 - 2 шт. , IEC C13 - 3 шт., батарея 12В 7Ач 2шт., 148x315x198мм., 10.5кг., артикул 3703020390002</t>
  </si>
  <si>
    <t>SMARTWATT UPS UNI 2000</t>
  </si>
  <si>
    <t>ИБП SMARTWATT UPS UNI 2000, линейно-интерактивный, мощность 2000/1200 ВА/Вт, напольный, LED индикация, Shuko CEE7/4 - 2 шт. , IEC C13 - 3 шт., батарея 12В 9Ач 2шт., 148x315x198мм., 11.8кг., артикул 3703020390003</t>
  </si>
  <si>
    <t>SMARTWATT UPS UNI PRO</t>
  </si>
  <si>
    <t>SMARTWATT UPS UNI PRO 600</t>
  </si>
  <si>
    <t>ИБП SMARTWATT UPS UNI PRO 600, линейно-интерактивный SIN, мощность 600/420 ВА/Вт, напольный, LED индикация, Shuko CEE7/4 - 1 шт. , IEC C13 - 1 шт., батарея 12В 7Ач 1шт., 116x305x171мм., 5.5кг., артикул 3703020400003</t>
  </si>
  <si>
    <t>SMARTWATT UPS UNI PRO 800</t>
  </si>
  <si>
    <t>ИБП SMARTWATT UPS UNI PRO 800, линейно-интерактивный SIN, мощность 800/560 ВА/Вт, напольный, LED индикация, Shuko CEE7/4 - 1 шт. , IEC C13 - 1 шт., батарея 12В 9Ач 1шт., 116x305x171мм., 7.1кг., артикул 3703020400005</t>
  </si>
  <si>
    <t>SMARTWATT UPS UNI PRO 1000</t>
  </si>
  <si>
    <t>ИБП SMARTWATT UPS UNI PRO 1000, линейно-интерактивный SIN, мощность 1000/700 ВА/Вт, напольный, LED индикация, Shuko CEE7/4 - 2 шт. , IEC C13 - 3 шт., батарея 12В 7Ач 2шт., 165x393x198мм., 9.3кг., артикул 3703020400002</t>
  </si>
  <si>
    <t>SMARTWATT UPS UNI PRO 1500</t>
  </si>
  <si>
    <t>ИБП SMARTWATT UPS UNI PRO 1500, линейно-интерактивный SIN, мощность 1500/1050 ВА/Вт, напольный, LED индикация, Shuko CEE7/4 - 2 шт. , IEC C13 - 3 шт., батарея 12В 9Ач 2шт., 165x393x198мм., 12.4кг., артикул 3703020400001</t>
  </si>
  <si>
    <t>SMARTWATT UPS UNI PRO 2000</t>
  </si>
  <si>
    <t>ИБП SMARTWATT UPS UNI PRO 2000, линейно-интерактивный SIN, мощность 2000/1400 ВА/Вт, напольный, LED индикация, Shuko CEE7/4 - 2 шт. , IEC C13 - 3 шт., батарея 12В 9Ач 2шт., 165x393x198мм., 12.6кг., артикул 3703020400004</t>
  </si>
  <si>
    <t>SMARTWATT UPS DATA</t>
  </si>
  <si>
    <t>SMARTWATT UPS DATA 1kVA</t>
  </si>
  <si>
    <t>ИБП SMARTWATT UPS DATA 1kVA, линейно-интерактивный SIN, мощность 1000/800 ВА/Вт, стоечный/напольный, LCD дисплей, IEC C13 - 3 шт., Shuko CEE7/4 - 1 шт., батарея 12В 7Ач 2шт., 440х338х88мм., 14.6кг., артикул 3703020030003</t>
  </si>
  <si>
    <t>SMARTWATT UPS DATA 1.5kVA</t>
  </si>
  <si>
    <t>ИБП SMARTWATT UPS DATA 1.5kVA, линейно-интерактивный SIN, мощность 1500/1200 ВА/Вт, стоечный/напольный, LCD дисплей, IEC C13 - 3 шт., Shuko CEE7/4 - 3 шт., батарея 12В 9Ач 2шт., 440х410х132мм., 17.2кг., артикул 3703020030002</t>
  </si>
  <si>
    <t>SMARTWATT UPS DATA 2kVA</t>
  </si>
  <si>
    <t>ИБП SMARTWATT UPS DATA 2kVA, линейно-интерактивный SIN, мощность 2000/1600 ВА/Вт, стоечный/напольный, LCD дисплей, IEC C13 - 6 шт., Shuko CEE7/4 - 1 шт., батарея 12В 9Ач 3шт., 440х410х132мм., 21.3кг., артикул 3703020030001</t>
  </si>
  <si>
    <t>SMARTWATT UPS DATA 3kVA</t>
  </si>
  <si>
    <t>ИБП SMARTWATT UPS DATA 3kVA, линейно-интерактивный SIN, мощность 3000/2400 ВА/Вт, стоечный/напольный, LCD дисплей, IEC C13 - 6 шт., Shuko CEE7/4 - 1 шт., батарея 12В 9Ач 4шт., 440х410х132мм., 26.7кг., артикул 3703020030004</t>
  </si>
  <si>
    <t>SMARTWATT UPS DATA PRO</t>
  </si>
  <si>
    <t>SMARTWATT UPS DATA PRO 1kVA</t>
  </si>
  <si>
    <t>ИБП SMARTWATT UPS DATA PRO 1kVA, Онлайн, мощность 1000/900 ВА/Вт, стоечный/напольный, LCD дисплей, Shuko CEE7/4 - 2 шт., батарея 12В 7Ач 2шт., 440x455x88мм., 10.7кг., артикул 3703020040002</t>
  </si>
  <si>
    <t>SMARTWATT UPS DATA PRO 2kVA</t>
  </si>
  <si>
    <t>ИБП SMARTWATT UPS DATA PRO 2kVA, Онлайн, мощность 2000/1800 ВА/Вт, стоечный/напольный, LCD дисплей, Shuko CEE7/4 - 2 шт., батарея 12В 7Ач 4шт., 440x630x88мм., 17.8кг., артикул 3703020040003</t>
  </si>
  <si>
    <t>SMARTWATT UPS DATA PRO 3kVA</t>
  </si>
  <si>
    <t>ИБП SMARTWATT UPS DATA PRO 3kVA, Онлайн, мощность 3000/2700 ВА/Вт, стоечный/напольный, LCD дисплей, Shuko CEE7/4 - 2 шт., батарея 12В 7Ач 6шт., 440x630x88мм., 23.1кг., артикул 3703020040001</t>
  </si>
  <si>
    <t>SMARTWATT UPS XPERT</t>
  </si>
  <si>
    <t>SMARTWATT UPS XPERT EURO 1kVA</t>
  </si>
  <si>
    <t>ИБП SMARTWATT UPS XPERT EURO 1kVA, Онлайн, мощность 1000/900 ВА/Вт, напольный, LCD дисплей, Shuko CEE7/4 - 2 шт., батарея 12В 7Ач 2шт., 147x308x224мм., 8.3кг., артикул 3703020440001</t>
  </si>
  <si>
    <t>SMARTWATT UPS XPERT EURO 2kVA</t>
  </si>
  <si>
    <t>ИБП SMARTWATT UPS XPERT EURO 2kVA, Онлайн, мощность 2000/1800 ВА/Вт, напольный, LCD дисплей, Shuko CEE7/4 - 2 шт., батарея 12В 7Ач 4шт., 192x386x250мм., 16кг., артикул 3703020440002</t>
  </si>
  <si>
    <t>SMARTWATT UPS XPERT EURO 3kVA</t>
  </si>
  <si>
    <t>ИБП SMARTWATT UPS XPERT EURO 3kVA, Онлайн, мощность 3000/2700 ВА/Вт, напольный, LCD дисплей, Shuko CEE7/4 - 2 шт., батарея 12В 7Ач 6шт., 192x386x250мм., 20.5кг., артикул 3703020440003</t>
  </si>
  <si>
    <t>Стабилизаторы напряжения</t>
  </si>
  <si>
    <t>SMARTWATT AVR TOWER</t>
  </si>
  <si>
    <t>SMARTWATT AVR TOWER 500RF</t>
  </si>
  <si>
    <t>Стабилизатор SMARTWATT AVR TOWER 500RF, черный, релейный, цифровые индикаторы уровней напряжения,  500ВА, 140-260В, выходное напряжение 220В +/-8%, функция ZeroCross, напольный, 140x118x220мм., 2.24кг., артикул 4512020370006</t>
  </si>
  <si>
    <t>SMARTWATT AVR TOWER 1000RF</t>
  </si>
  <si>
    <t>Стабилизатор SMARTWATT AVR TOWER 1000RF, черный, релейный, цифровые индикаторы уровней напряжения,  1000ВА, 140-260В, выходное напряжение 220В +/-8%, функция ZeroCross, напольный, 140x118x220мм., 2.62кг., артикул 4512020370002</t>
  </si>
  <si>
    <t>SMARTWATT AVR TOWER 1500RF</t>
  </si>
  <si>
    <t>Стабилизатор SMARTWATT AVR TOWER 1500RF, черный, релейный, цифровые индикаторы уровней напряжения,  1500ВА, 140-260В, выходное напряжение 220В +/-8%, функция ZeroCross, напольный, 190x150x235мм., 3.92кг., артикул 4512020370004</t>
  </si>
  <si>
    <t>SMARTWATT AVR TOWER 2000RF</t>
  </si>
  <si>
    <t>Стабилизатор SMARTWATT AVR TOWER 2000RF, черный, релейный, цифровые индикаторы уровней напряжения,  2000ВА, 140-260В, выходное напряжение 220В +/-8%, функция ZeroCross, напольный, 190x150x235мм., 4.44кг., артикул 4512020370008</t>
  </si>
  <si>
    <t>SMARTWATT AVR TOWER 3000RF</t>
  </si>
  <si>
    <t>Стабилизатор SMARTWATT AVR TOWER 3000RF, черный, релейный, цифровые индикаторы уровней напряжения,  3000ВА, 140-260В, выходное напряжение 220В +/-8%, функция ZeroCross, встроенный байпас, напольный, 240x205x310мм., 7.2кг., артикул 4512020370007</t>
  </si>
  <si>
    <t>SMARTWATT AVR TOWER 5000RF</t>
  </si>
  <si>
    <t>Стабилизатор SMARTWATT AVR TOWER 5000RF, черный, релейный, цифровые индикаторы уровней напряжения,  5000ВА, 140-260В, выходное напряжение 220В +/-8%, функция ZeroCross, встроенный байпас, напольный, 240x205x310мм., 9.22кг., артикул 4512020370005</t>
  </si>
  <si>
    <t>SMARTWATT AVR TOWER 8000RF</t>
  </si>
  <si>
    <t>Стабилизатор SMARTWATT AVR TOWER 8000RF, черный, релейный, цифровые индикаторы уровней напряжения,  8000ВА, 140-260В, выходное напряжение 220В +/-8%, функция ZeroCross, встроенный байпас, напольный, 290x220x415мм., 14.6кг., артикул 4512020370009</t>
  </si>
  <si>
    <t>SMARTWATT AVR TOWER 10000RF</t>
  </si>
  <si>
    <t>Стабилизатор SMARTWATT AVR TOWER 10000RF, черный, релейный, цифровые индикаторы уровней напряжения,  10000ВА, 140-260В, выходное напряжение 220В +/-8%, функция ZeroCross, встроенный байпас, напольный, 290x220x415мм., 16.6кг., артикул 4512020370003</t>
  </si>
  <si>
    <t>SMARTWATT AVR TOWER 12000RF</t>
  </si>
  <si>
    <t>Стабилизатор SMARTWATT AVR TOWER 12000RF, черный, релейный, цифровые индикаторы уровней напряжения,  12000ВА, 140-260В, выходное напряжение 220В +/-8%, функция ZeroCross, встроенный байпас, напольный, 290x220x415мм., 18.8кг., артикул 4512020370001</t>
  </si>
  <si>
    <t>SMARTWATT AVR SLIM</t>
  </si>
  <si>
    <t>SMARTWATT AVR SLIM 500RW</t>
  </si>
  <si>
    <t>Стабилизатор SMARTWATT AVR SLIM 500RW, белый, релейный, цифровые индикаторы уровней напряжения,  500ВА, 100-260В, выходное напряжение 220В +/-8%, функция ZeroCross, настенный, 260x170x90мм., 2.53кг., артикул 4512020310002</t>
  </si>
  <si>
    <t>SMARTWATT AVR SLIM 1000RW</t>
  </si>
  <si>
    <t>Стабилизатор SMARTWATT AVR SLIM 1000RW, белый, релейный, цифровые индикаторы уровней напряжения,  1000ВА, 100-260В, выходное напряжение 220В +/-8%, функция ZeroCross, настенный, 260x170x90мм., 3кг., артикул 4512020310001</t>
  </si>
  <si>
    <t>SMARTWATT AVR SLIM 1500RW</t>
  </si>
  <si>
    <t>Стабилизатор SMARTWATT AVR SLIM 1500RW, белый, релейный, цифровые индикаторы уровней напряжения,  1500ВА, 100-260В, выходное напряжение 220В +/-8%, функция ZeroCross, настенный, 280x200x110мм., 4.28кг., артикул 4512020310003</t>
  </si>
  <si>
    <t>SMARTWATT AVR SLIM 2000RW</t>
  </si>
  <si>
    <t>Стабилизатор SMARTWATT AVR SLIM 2000RW, белый, релейный, цифровые индикаторы уровней напряжения,  2000ВА, 100-260В, выходное напряжение 220В +/-8%, функция ZeroCross, настенный, 280x200x110мм., 4.92кг., артикул 4512020310004</t>
  </si>
  <si>
    <t>SMARTWATT AVR SLIM 3000RW</t>
  </si>
  <si>
    <t>Стабилизатор SMARTWATT AVR SLIM 3000RW, белый, релейный, цифровые индикаторы уровней напряжения,  3000ВА, 100-260В, выходное напряжение 220В +/-8%, функция ZeroCross, встроенный байпас, настенный, 380x234x105мм., 7кг., артикул 4512020310007</t>
  </si>
  <si>
    <t>SMARTWATT AVR SLIM 5000RW</t>
  </si>
  <si>
    <t>Стабилизатор SMARTWATT AVR SLIM 5000RW, белый, релейный, цифровые индикаторы уровней напряжения,  5000ВА, 100-260В, выходное напряжение 220В +/-8%, функция ZeroCross, встроенный байпас, настенный, 380x234x105мм., 8.94кг., артикул 4512020310005</t>
  </si>
  <si>
    <t>SMARTWATT AVR SLIM 8000RW</t>
  </si>
  <si>
    <t>Стабилизатор SMARTWATT AVR SLIM 8000RW, белый, релейный, цифровые индикаторы уровней напряжения,  8000ВА, 100-260В, выходное напряжение 220В +/-8%, функция ZeroCross, встроенный байпас, настенный, 440x289x145мм., 12.96кг., артикул 4512020310009</t>
  </si>
  <si>
    <t>SMARTWATT AVR SLIM 10000RW</t>
  </si>
  <si>
    <t>Стабилизатор SMARTWATT AVR SLIM 10000RW, белый, релейный, цифровые индикаторы уровней напряжения,  10000ВА, 100-260В, выходное напряжение 220В +/-8%, функция ZeroCross, встроенный байпас, настенный, 440x289x145мм., 16.22кг., артикул 4512020310006</t>
  </si>
  <si>
    <t>SMARTWATT AVR SLIM 12000RW</t>
  </si>
  <si>
    <t>Стабилизатор SMARTWATT AVR SLIM 12000RW, белый, релейный, цифровые индикаторы уровней напряжения,  12000ВА, 100-260В, выходное напряжение 220В +/-8%, функция ZeroCross, встроенный байпас, настенный, 440x289x145мм., 18.42кг., артикул 4512020310008</t>
  </si>
  <si>
    <t>SMARTWATT AVR BOILER</t>
  </si>
  <si>
    <t>SMARTWATT AVR BOILER 500RW</t>
  </si>
  <si>
    <t>Стабилизатор SMARTWATT AVR BOILER 500RW, белый, релейный, цифровые индикаторы уровней напряжения,  500ВА, 140-260В, выходное напряжение 220В +/-8%, функция ZeroCross, настенный, 175x300x72мм., 2.46кг., артикул 4512020020004</t>
  </si>
  <si>
    <t>SMARTWATT AVR BOILER 1000RW</t>
  </si>
  <si>
    <t>Стабилизатор SMARTWATT AVR BOILER 1000RW, белый, релейный, цифровые индикаторы уровней напряжения,  1000ВА, 140-260В, выходное напряжение 220В +/-8%, функция ZeroCross, настенный, 175x300x72мм., 3.16кг., артикул 4512020020003</t>
  </si>
  <si>
    <t>SMARTWATT AVR BOILER 1500RW</t>
  </si>
  <si>
    <t>Стабилизатор SMARTWATT AVR BOILER 1500RW, белый, релейный, цифровые индикаторы уровней напряжения,  1500ВА, 140-260В, выходное напряжение 220В +/-8%, функция ZeroCross, настенный, 200x320x72мм., 4.33кг., артикул 4512020020001</t>
  </si>
  <si>
    <t>SMARTWATT AVR BOILER 2000RW</t>
  </si>
  <si>
    <t>Стабилизатор SMARTWATT AVR BOILER 2000RW, белый, релейный, цифровые индикаторы уровней напряжения,  2000ВА, 140-260В, выходное напряжение 220В +/-8%, функция ZeroCross, настенный, 200x320x72мм., 4.93кг., артикул 4512020020002</t>
  </si>
  <si>
    <t>SMARTWATT AVR TRIAC</t>
  </si>
  <si>
    <t>SMARTWATT AVR TRIAC 500TW</t>
  </si>
  <si>
    <t>Стабилизатор SMARTWATT AVR TRIAC 500TW, черный, симисторный, цифровые индикаторы уровней напряжения,  500ВА, 100-260В, выходное напряжение 220В +/-4%, функция ZeroCross, настенный, 280x200x110мм., 3.58кг., артикул 4512020380004</t>
  </si>
  <si>
    <t>SMARTWATT AVR TRIAC 1000TW</t>
  </si>
  <si>
    <t>Стабилизатор SMARTWATT AVR TRIAC 1000TW, черный, симисторный, цифровые индикаторы уровней напряжения,  1000ВА, 100-260В, выходное напряжение 220В +/-4%, функция ZeroCross, настенный, 280x200x110мм., 4.06кг., артикул 4512020380001</t>
  </si>
  <si>
    <t>SMARTWATT AVR TRIAC 2000TW</t>
  </si>
  <si>
    <t>Стабилизатор SMARTWATT AVR TRIAC 2000TW, черный, симисторный, цифровые индикаторы уровней напряжения,  2000ВА, 100-260В, выходное напряжение 220В +/-4%, функция ZeroCross, настенный, 380x234x105мм., 7.22кг., артикул 4512020380003</t>
  </si>
  <si>
    <t>SMARTWATT AVR TRIAC 5000TW</t>
  </si>
  <si>
    <t>Стабилизатор SMARTWATT AVR TRIAC 5000TW, черный, симисторный, цифровые индикаторы уровней напряжения,  5000ВА, 100-260В, выходное напряжение 220В +/-4%, функция ZeroCross, настенный, 440x289x145мм., 8.3кг., артикул 4512020380002</t>
  </si>
  <si>
    <t>SMARTWATT AVR TRIAC 10000TW</t>
  </si>
  <si>
    <t>Стабилизатор SMARTWATT AVR TRIAC 10000TW, черный, симисторный, цифровые индикаторы уровней напряжения,  10000ВА, 100-260В, выходное напряжение 220В +/-4%, функция ZeroCross, настенный, 440x289x145мм., 22.3кг., артикул 4512020380005</t>
  </si>
  <si>
    <t>SMARTWATT AVR HOME</t>
  </si>
  <si>
    <t>SMARTWATT AVR HOME 500RU</t>
  </si>
  <si>
    <t>Стабилизатор SMARTWATT AVR HOME 500RUрелейный, цифровые индикаторы уровней напряжения,  500ВА, 150-275В, выходное напряжение 220В +/-10%, функция ZeroCross, универсальный, 230x130x110мм., 1.9кг., артикул 4512020110002</t>
  </si>
  <si>
    <t>SMARTWATT AVR HOME 1000RU</t>
  </si>
  <si>
    <t>Стабилизатор SMARTWATT AVR HOME 1000RUрелейный, цифровые индикаторы уровней напряжения,  500ВА, 150-275В, выходное напряжение 220В +/-10%, функция ZeroCross, универсальный, 230x130x110мм., 2.3кг., артикул 4512020110001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</si>
</sst>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_(&quot;$&quot;* #,##0.00_);_(&quot;$&quot;* \(#,##0.00\);_(&quot;$&quot;* &quot;-&quot;??_);_(@_)"/>
    <numFmt numFmtId="169" formatCode="_(&quot;$&quot;* #,##0_);_(&quot;$&quot;* \(#,##0\);_(&quot;$&quot;* &quot;-&quot;_);_(@_)"/>
    <numFmt numFmtId="170" formatCode="[$$-409]#,##0.0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rgb="FFFF6600"/>
      <name val="Calibri"/>
      <family val="2"/>
      <charset val="204"/>
    </font>
    <font>
      <sz val="10"/>
      <name val="Arial"/>
      <family val="2"/>
      <charset val="204"/>
    </font>
    <font>
      <sz val="8"/>
      <color indexed="23"/>
      <name val="Arial"/>
      <family val="2"/>
      <charset val="204"/>
    </font>
    <font>
      <sz val="8"/>
      <color theme="0"/>
      <name val="Arial"/>
      <family val="2"/>
      <charset val="204"/>
    </font>
    <font>
      <b/>
      <sz val="8"/>
      <color indexed="23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8"/>
      <color indexed="62"/>
      <name val="Arial"/>
      <family val="2"/>
      <charset val="204"/>
    </font>
    <font>
      <u/>
      <sz val="8"/>
      <color rgb="FFFF7800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3" fillId="2" borderId="0" xfId="1" applyNumberFormat="1" applyFont="1" applyFill="1" applyBorder="1" applyAlignment="1">
      <alignment horizontal="center" vertical="center" textRotation="180" wrapText="1"/>
    </xf>
    <xf numFmtId="14" fontId="4" fillId="2" borderId="0" xfId="1" applyNumberFormat="1" applyFont="1" applyFill="1" applyBorder="1" applyAlignment="1">
      <alignment horizontal="center" vertical="center" textRotation="180" wrapText="1"/>
    </xf>
    <xf numFmtId="0" fontId="5" fillId="2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textRotation="180" wrapText="1"/>
    </xf>
    <xf numFmtId="49" fontId="5" fillId="0" borderId="1" xfId="1" applyNumberFormat="1" applyFont="1" applyBorder="1" applyAlignment="1">
      <alignment horizontal="center" vertical="center" textRotation="180" wrapText="1"/>
    </xf>
    <xf numFmtId="0" fontId="7" fillId="0" borderId="0" xfId="0" applyFont="1"/>
    <xf numFmtId="0" fontId="8" fillId="0" borderId="0" xfId="1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10" fillId="0" borderId="0" xfId="4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0" borderId="0" xfId="0" applyFont="1"/>
    <xf numFmtId="170" fontId="10" fillId="0" borderId="0" xfId="4" applyNumberFormat="1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horizontal="center" vertical="center"/>
    </xf>
    <xf numFmtId="170" fontId="10" fillId="0" borderId="0" xfId="0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3" borderId="0" xfId="4" applyNumberFormat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3" fillId="0" borderId="0" xfId="7" applyNumberFormat="1" applyFont="1" applyFill="1" applyBorder="1" applyAlignment="1" applyProtection="1">
      <alignment horizontal="center" vertical="center"/>
    </xf>
    <xf numFmtId="0" fontId="14" fillId="0" borderId="0" xfId="7" applyNumberFormat="1" applyFont="1" applyFill="1" applyBorder="1" applyAlignment="1" applyProtection="1">
      <alignment horizontal="center" vertical="center"/>
    </xf>
    <xf numFmtId="1" fontId="3" fillId="0" borderId="0" xfId="7" applyNumberFormat="1" applyFont="1" applyFill="1" applyBorder="1" applyAlignment="1" applyProtection="1">
      <alignment horizontal="center"/>
    </xf>
    <xf numFmtId="0" fontId="10" fillId="0" borderId="0" xfId="1" applyFont="1" applyBorder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</cellXfs>
  <cellStyles count="8">
    <cellStyle name="Category" xfId="3"/>
    <cellStyle name="Percent [0] 2" xfId="6"/>
    <cellStyle name="Гиперссылка" xfId="7" builtinId="8"/>
    <cellStyle name="Денежный [0] 2" xfId="5"/>
    <cellStyle name="Денежный 2" xfId="4"/>
    <cellStyle name="Обычный" xfId="0" builtinId="0"/>
    <cellStyle name="Обычный 2 2" xfId="1"/>
    <cellStyle name="Процентный 2" xfId="2"/>
  </cellStyles>
  <dxfs count="84"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strike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1371600</xdr:colOff>
          <xdr:row>0</xdr:row>
          <xdr:rowOff>121920</xdr:rowOff>
        </xdr:from>
        <xdr:to>
          <xdr:col>4</xdr:col>
          <xdr:colOff>2164080</xdr:colOff>
          <xdr:row>0</xdr:row>
          <xdr:rowOff>601980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FF6600"/>
                  </a:solidFill>
                  <a:latin typeface="Calibri"/>
                  <a:cs typeface="Calibri"/>
                </a:rPr>
                <a:t>PriceGo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9524</xdr:colOff>
      <xdr:row>0</xdr:row>
      <xdr:rowOff>152399</xdr:rowOff>
    </xdr:from>
    <xdr:to>
      <xdr:col>4</xdr:col>
      <xdr:colOff>5446</xdr:colOff>
      <xdr:row>0</xdr:row>
      <xdr:rowOff>571500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44" y="152399"/>
          <a:ext cx="2281922" cy="419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VLAS/APC/Price/UPS_06_24_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VLAS/APC/&#1069;&#1053;&#1045;&#1056;&#1043;&#1054;&#1053;/&#1055;&#1056;&#1040;&#1049;&#1057;/&#1050;&#1086;&#1087;&#1080;&#1103;%20&#1055;&#1088;&#1072;&#1081;&#1089;%20&#1048;&#1041;&#1055;%20SMARTWATT%20-%20&#1072;&#1087;&#1088;&#1077;&#1083;&#1100;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VLAS/APC/&#1069;&#1053;&#1045;&#1056;&#1043;&#1054;&#1053;/&#1055;&#1056;&#1040;&#1049;&#1057;/&#1055;&#1088;&#1072;&#1081;&#1089;%20&#1057;&#1090;&#1072;&#1073;&#1080;&#1083;&#1080;&#1079;&#1072;&#1090;&#1086;&#1088;&#1099;%20SMARTWATT%20-%20&#1072;&#1087;&#1088;&#1077;&#1083;&#110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yberPower"/>
      <sheetName val="СайберЭлектро"/>
      <sheetName val="CyberBatteries"/>
      <sheetName val="Systeme Electric"/>
      <sheetName val="Powercom"/>
      <sheetName val="POWERMAN"/>
      <sheetName val="ЕРМАК"/>
      <sheetName val="EnSmart"/>
      <sheetName val="БАСТИОН"/>
      <sheetName val="Парус"/>
      <sheetName val="ДКС"/>
      <sheetName val="ЭНЕРГИЯ"/>
      <sheetName val="INVT"/>
      <sheetName val="CSB"/>
      <sheetName val="WBR"/>
      <sheetName val="DELTA"/>
      <sheetName val="SMARTWATT"/>
      <sheetName val="PowerConcept"/>
      <sheetName val="ZIS Pilot"/>
      <sheetName val="SVEN"/>
      <sheetName val="POWERCUBE"/>
      <sheetName val="Defender"/>
      <sheetName val="APC options"/>
      <sheetName val="APC"/>
      <sheetName val="APC Serv-s"/>
      <sheetName val="APC EOL"/>
      <sheetName val="Eaton"/>
      <sheetName val="Eaton EOL"/>
      <sheetName val="ЭНТЕЛ"/>
      <sheetName val="OBO"/>
      <sheetName val="CROWN"/>
      <sheetName val="TrippLite"/>
      <sheetName val="НН"/>
      <sheetName val="Пошлины"/>
      <sheetName val="Как упаковано"/>
      <sheetName val="config"/>
      <sheetName val="Лист1"/>
    </sheetNames>
    <definedNames>
      <definedName name="ПрайсыGo"/>
    </definedNames>
    <sheetDataSet>
      <sheetData sheetId="0">
        <row r="64">
          <cell r="A64" t="str">
            <v>DEC</v>
          </cell>
        </row>
        <row r="65">
          <cell r="A65" t="str">
            <v>INC</v>
          </cell>
        </row>
        <row r="66">
          <cell r="A66" t="str">
            <v>EOL</v>
          </cell>
        </row>
        <row r="67">
          <cell r="A67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 "/>
      <sheetName val="описание"/>
      <sheetName val="Характеристики"/>
    </sheetNames>
    <sheetDataSet>
      <sheetData sheetId="0">
        <row r="4">
          <cell r="I4">
            <v>0</v>
          </cell>
        </row>
        <row r="7">
          <cell r="D7" t="str">
            <v>Наименование</v>
          </cell>
          <cell r="E7" t="str">
            <v xml:space="preserve">Артикул </v>
          </cell>
          <cell r="F7" t="str">
            <v>EAN</v>
          </cell>
        </row>
        <row r="8">
          <cell r="D8" t="str">
            <v>SMARTWATT UPS SAFE 400</v>
          </cell>
          <cell r="E8">
            <v>3703020260001</v>
          </cell>
          <cell r="F8">
            <v>4656761035445</v>
          </cell>
        </row>
        <row r="9">
          <cell r="D9" t="str">
            <v>SMARTWATT UPS SAFE 600</v>
          </cell>
          <cell r="E9">
            <v>3703020260003</v>
          </cell>
          <cell r="F9">
            <v>4656761035452</v>
          </cell>
        </row>
        <row r="10">
          <cell r="D10" t="str">
            <v>SMARTWATT UPS SAFE 800</v>
          </cell>
          <cell r="E10">
            <v>3703020260004</v>
          </cell>
          <cell r="F10">
            <v>4656761035469</v>
          </cell>
        </row>
        <row r="11">
          <cell r="D11" t="str">
            <v>SMARTWATT UPS SAFE 1000</v>
          </cell>
          <cell r="E11">
            <v>3703020260002</v>
          </cell>
          <cell r="F11">
            <v>4656761035476</v>
          </cell>
        </row>
        <row r="12">
          <cell r="D12" t="str">
            <v>SMARTWATT UPS SAFE PRO 600</v>
          </cell>
          <cell r="E12">
            <v>3703020270002</v>
          </cell>
          <cell r="F12">
            <v>4656761035483</v>
          </cell>
        </row>
        <row r="13">
          <cell r="D13" t="str">
            <v>SMARTWATT UPS SAFE PRO 800</v>
          </cell>
          <cell r="E13">
            <v>3703020270003</v>
          </cell>
          <cell r="F13">
            <v>4656761035490</v>
          </cell>
        </row>
        <row r="14">
          <cell r="D14" t="str">
            <v>SMARTWATT UPS SAFE PRO 1000</v>
          </cell>
          <cell r="E14">
            <v>3703020270001</v>
          </cell>
          <cell r="F14">
            <v>4656761035506</v>
          </cell>
        </row>
        <row r="15">
          <cell r="D15" t="str">
            <v>SMARTWATT UPS SAFE PRO LCD 600</v>
          </cell>
          <cell r="E15">
            <v>3703020280001</v>
          </cell>
          <cell r="F15">
            <v>4656761035513</v>
          </cell>
        </row>
        <row r="16">
          <cell r="D16" t="str">
            <v>SMARTWATT UPS SAFE PRO LCD 800</v>
          </cell>
          <cell r="E16">
            <v>3703020280002</v>
          </cell>
          <cell r="F16">
            <v>4656761035520</v>
          </cell>
        </row>
        <row r="17">
          <cell r="D17" t="str">
            <v>SMARTWATT UPS SAFE PRO LCD 1000</v>
          </cell>
          <cell r="E17">
            <v>3703020280003</v>
          </cell>
          <cell r="F17">
            <v>4656761035537</v>
          </cell>
        </row>
        <row r="18">
          <cell r="D18" t="str">
            <v>SMARTWATT UPS UNI 450</v>
          </cell>
          <cell r="E18">
            <v>3703020390004</v>
          </cell>
          <cell r="F18">
            <v>4656761035247</v>
          </cell>
        </row>
        <row r="19">
          <cell r="D19" t="str">
            <v>SMARTWATT UPS UNI 650</v>
          </cell>
          <cell r="E19">
            <v>3703020390006</v>
          </cell>
          <cell r="F19">
            <v>4656761035254</v>
          </cell>
        </row>
        <row r="20">
          <cell r="D20" t="str">
            <v>SMARTWATT UPS UNI 850</v>
          </cell>
          <cell r="E20">
            <v>3703020390005</v>
          </cell>
          <cell r="F20">
            <v>4656761035261</v>
          </cell>
        </row>
        <row r="21">
          <cell r="D21" t="str">
            <v>SMARTWATT UPS UNI 1000</v>
          </cell>
          <cell r="E21">
            <v>3703020390001</v>
          </cell>
          <cell r="F21">
            <v>4656761035278</v>
          </cell>
        </row>
        <row r="22">
          <cell r="D22" t="str">
            <v>SMARTWATT UPS UNI 1500</v>
          </cell>
          <cell r="E22">
            <v>3703020390002</v>
          </cell>
          <cell r="F22">
            <v>4656761035285</v>
          </cell>
        </row>
        <row r="23">
          <cell r="D23" t="str">
            <v>SMARTWATT UPS UNI 2000</v>
          </cell>
          <cell r="E23">
            <v>3703020390003</v>
          </cell>
          <cell r="F23">
            <v>4656761035292</v>
          </cell>
        </row>
        <row r="24">
          <cell r="D24" t="str">
            <v>SMARTWATT UPS UNI PRO 600</v>
          </cell>
          <cell r="E24">
            <v>3703020400003</v>
          </cell>
          <cell r="F24">
            <v>4656761035308</v>
          </cell>
        </row>
        <row r="25">
          <cell r="D25" t="str">
            <v>SMARTWATT UPS UNI PRO 800</v>
          </cell>
          <cell r="E25">
            <v>3703020400005</v>
          </cell>
          <cell r="F25">
            <v>4656761035315</v>
          </cell>
        </row>
        <row r="26">
          <cell r="D26" t="str">
            <v>SMARTWATT UPS UNI PRO 1000</v>
          </cell>
          <cell r="E26">
            <v>3703020400002</v>
          </cell>
          <cell r="F26">
            <v>4656761035322</v>
          </cell>
        </row>
        <row r="27">
          <cell r="D27" t="str">
            <v>SMARTWATT UPS UNI PRO 1500</v>
          </cell>
          <cell r="E27">
            <v>3703020400001</v>
          </cell>
          <cell r="F27">
            <v>4656761035339</v>
          </cell>
        </row>
        <row r="28">
          <cell r="D28" t="str">
            <v>SMARTWATT UPS UNI PRO 2000</v>
          </cell>
          <cell r="E28">
            <v>3703020400004</v>
          </cell>
          <cell r="F28">
            <v>4656761035346</v>
          </cell>
        </row>
        <row r="29">
          <cell r="D29" t="str">
            <v>SMARTWATT UPS DATA 1kVA</v>
          </cell>
          <cell r="E29">
            <v>3703020030003</v>
          </cell>
          <cell r="F29">
            <v>4656761035544</v>
          </cell>
        </row>
        <row r="30">
          <cell r="D30" t="str">
            <v>SMARTWATT UPS DATA 1.5kVA</v>
          </cell>
          <cell r="E30">
            <v>3703020030002</v>
          </cell>
          <cell r="F30">
            <v>4656761035551</v>
          </cell>
        </row>
        <row r="31">
          <cell r="D31" t="str">
            <v>SMARTWATT UPS DATA 2kVA</v>
          </cell>
          <cell r="E31">
            <v>3703020030001</v>
          </cell>
          <cell r="F31">
            <v>4656761035568</v>
          </cell>
        </row>
        <row r="32">
          <cell r="D32" t="str">
            <v>SMARTWATT UPS DATA 3kVA</v>
          </cell>
          <cell r="E32">
            <v>3703020030004</v>
          </cell>
          <cell r="F32">
            <v>4656761035575</v>
          </cell>
        </row>
        <row r="33">
          <cell r="D33" t="str">
            <v>SMARTWATT UPS XPERT EURO 1kVA</v>
          </cell>
          <cell r="E33">
            <v>3703020440001</v>
          </cell>
          <cell r="F33">
            <v>4656761035353</v>
          </cell>
        </row>
        <row r="34">
          <cell r="D34" t="str">
            <v>SMARTWATT UPS XPERT EURO 2kVA</v>
          </cell>
          <cell r="E34">
            <v>3703020440002</v>
          </cell>
          <cell r="F34">
            <v>4656761035360</v>
          </cell>
        </row>
        <row r="35">
          <cell r="D35" t="str">
            <v>SMARTWATT UPS XPERT EURO 3kVA</v>
          </cell>
          <cell r="E35">
            <v>3703020440003</v>
          </cell>
          <cell r="F35">
            <v>4656761035377</v>
          </cell>
        </row>
        <row r="36">
          <cell r="D36" t="str">
            <v>SMARTWATT UPS DATA PRO 1kVA</v>
          </cell>
          <cell r="E36">
            <v>3703020040002</v>
          </cell>
          <cell r="F36">
            <v>4656761035414</v>
          </cell>
        </row>
        <row r="37">
          <cell r="D37" t="str">
            <v>SMARTWATT UPS DATA PRO 2kVA</v>
          </cell>
          <cell r="E37">
            <v>3703020040003</v>
          </cell>
          <cell r="F37">
            <v>4656761035421</v>
          </cell>
        </row>
        <row r="38">
          <cell r="D38" t="str">
            <v>SMARTWATT UPS DATA PRO 3kVA</v>
          </cell>
          <cell r="E38">
            <v>3703020040001</v>
          </cell>
          <cell r="F38">
            <v>4656761035438</v>
          </cell>
        </row>
        <row r="45">
          <cell r="D45" t="str">
            <v>Топология</v>
          </cell>
          <cell r="E45" t="str">
            <v>Форм-фактор</v>
          </cell>
          <cell r="F45" t="str">
            <v>Старт продаж</v>
          </cell>
        </row>
        <row r="46">
          <cell r="D46" t="str">
            <v>линейно-интерактивный</v>
          </cell>
          <cell r="E46" t="str">
            <v>Brick / "кирпич"</v>
          </cell>
          <cell r="F46" t="str">
            <v>04.2024г.</v>
          </cell>
        </row>
        <row r="47">
          <cell r="D47" t="str">
            <v>линейно-интерактивный</v>
          </cell>
          <cell r="E47" t="str">
            <v>Brick / "кирпич"</v>
          </cell>
          <cell r="F47" t="str">
            <v>04.2024г.</v>
          </cell>
        </row>
        <row r="48">
          <cell r="D48" t="str">
            <v>линейно-интерактивный</v>
          </cell>
          <cell r="E48" t="str">
            <v>Brick / "кирпич"</v>
          </cell>
          <cell r="F48" t="str">
            <v>04.2024г.</v>
          </cell>
        </row>
        <row r="49">
          <cell r="D49" t="str">
            <v>линейно-интерактивный</v>
          </cell>
          <cell r="E49" t="str">
            <v>Tower / Башня</v>
          </cell>
          <cell r="F49" t="str">
            <v>04.2024г.</v>
          </cell>
        </row>
        <row r="50">
          <cell r="D50" t="str">
            <v>линейно-интерактивный</v>
          </cell>
          <cell r="E50" t="str">
            <v>Tower / Башня</v>
          </cell>
          <cell r="F50" t="str">
            <v>04.2024г.</v>
          </cell>
        </row>
        <row r="51">
          <cell r="D51" t="str">
            <v>линейно-интерактивный</v>
          </cell>
          <cell r="E51" t="str">
            <v>RM / Универсальный</v>
          </cell>
          <cell r="F51" t="str">
            <v>04.2024г.</v>
          </cell>
        </row>
        <row r="52">
          <cell r="D52" t="str">
            <v>онлайн</v>
          </cell>
          <cell r="E52" t="str">
            <v>Tower / Башня</v>
          </cell>
          <cell r="F52" t="str">
            <v>04.2024г.</v>
          </cell>
        </row>
        <row r="53">
          <cell r="D53" t="str">
            <v>онлайн</v>
          </cell>
          <cell r="E53" t="str">
            <v>RM / Универсальный</v>
          </cell>
          <cell r="F53" t="str">
            <v>04.2024г.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билизаторы напряжения"/>
    </sheetNames>
    <sheetDataSet>
      <sheetData sheetId="0">
        <row r="5">
          <cell r="C5">
            <v>0</v>
          </cell>
          <cell r="D5" t="str">
            <v>Модель</v>
          </cell>
          <cell r="E5" t="str">
            <v>описание</v>
          </cell>
          <cell r="F5" t="str">
            <v>Артикул</v>
          </cell>
          <cell r="G5" t="str">
            <v>Полное наименование</v>
          </cell>
          <cell r="H5" t="str">
            <v>Мощность, ВА</v>
          </cell>
          <cell r="I5" t="str">
            <v>Uвх, В</v>
          </cell>
          <cell r="J5" t="str">
            <v>Uвых, В</v>
          </cell>
          <cell r="K5" t="str">
            <v>Тип</v>
          </cell>
          <cell r="L5" t="str">
            <v>Корпус</v>
          </cell>
          <cell r="M5" t="str">
            <v xml:space="preserve">Габариты, </v>
          </cell>
          <cell r="N5" t="str">
            <v>Вес.</v>
          </cell>
          <cell r="O5" t="str">
            <v>Кол-во штук в груповой таре</v>
          </cell>
          <cell r="P5" t="str">
            <v>Цена
руб</v>
          </cell>
          <cell r="Q5" t="str">
            <v>Минимальная оптовая</v>
          </cell>
          <cell r="R5" t="str">
            <v>РРЦ (Розница реком.)
РУБ</v>
          </cell>
          <cell r="S5">
            <v>0</v>
          </cell>
          <cell r="T5" t="str">
            <v>EAN</v>
          </cell>
        </row>
        <row r="6">
          <cell r="C6" t="str">
            <v>SMARTWATT AVR TOWER 500RF</v>
          </cell>
          <cell r="D6" t="str">
            <v>AVR TOWER 500RF</v>
          </cell>
          <cell r="E6" t="str">
            <v>Стабилизатор SMARTWATT AVR TOWER 500RF, черный, релейный, цифровые индикаторы уровней напряжения,  500ВА, 140-260В, выходное напряжение 220В +/-8%, функция ZeroCross, напольный, 140x118x220мм., 2.24кг., артикул 4512020370006</v>
          </cell>
          <cell r="F6">
            <v>4512020370006</v>
          </cell>
          <cell r="G6" t="str">
            <v>Напольный стабилизатор напряжения SMARTWATT AVR TOWER 500RF</v>
          </cell>
          <cell r="H6">
            <v>500</v>
          </cell>
          <cell r="I6" t="str">
            <v>140-260</v>
          </cell>
          <cell r="J6" t="str">
            <v>220В +/-8%</v>
          </cell>
          <cell r="K6" t="str">
            <v>релейный</v>
          </cell>
          <cell r="L6" t="str">
            <v>напольный</v>
          </cell>
          <cell r="M6" t="str">
            <v>140x118x220</v>
          </cell>
          <cell r="N6">
            <v>2.2400000000000002</v>
          </cell>
          <cell r="O6">
            <v>6</v>
          </cell>
          <cell r="P6">
            <v>2104</v>
          </cell>
          <cell r="Q6">
            <v>2367</v>
          </cell>
          <cell r="R6">
            <v>2630</v>
          </cell>
          <cell r="S6">
            <v>0</v>
          </cell>
          <cell r="T6">
            <v>4656761035728</v>
          </cell>
        </row>
        <row r="7">
          <cell r="C7" t="str">
            <v>SMARTWATT AVR TOWER 1000RF</v>
          </cell>
          <cell r="D7" t="str">
            <v>AVR TOWER 1000RF</v>
          </cell>
          <cell r="E7" t="str">
            <v>Стабилизатор SMARTWATT AVR TOWER 1000RF, черный, релейный, цифровые индикаторы уровней напряжения,  1000ВА, 140-260В, выходное напряжение 220В +/-8%, функция ZeroCross, напольный, 140x118x220мм., 2.62кг., артикул 4512020370002</v>
          </cell>
          <cell r="F7">
            <v>4512020370002</v>
          </cell>
          <cell r="G7" t="str">
            <v>Напольный стабилизатор напряжения SMARTWATT AVR TOWER 1000RF</v>
          </cell>
          <cell r="H7">
            <v>1000</v>
          </cell>
          <cell r="I7" t="str">
            <v>140-260</v>
          </cell>
          <cell r="J7" t="str">
            <v>220В +/-8%</v>
          </cell>
          <cell r="K7" t="str">
            <v>релейный</v>
          </cell>
          <cell r="L7" t="str">
            <v>напольный</v>
          </cell>
          <cell r="M7" t="str">
            <v>140x118x220</v>
          </cell>
          <cell r="N7">
            <v>2.62</v>
          </cell>
          <cell r="O7">
            <v>6</v>
          </cell>
          <cell r="P7">
            <v>2344</v>
          </cell>
          <cell r="Q7">
            <v>2637</v>
          </cell>
          <cell r="R7">
            <v>2930</v>
          </cell>
          <cell r="S7">
            <v>0</v>
          </cell>
          <cell r="T7">
            <v>4656761035735</v>
          </cell>
        </row>
        <row r="8">
          <cell r="C8" t="str">
            <v>SMARTWATT AVR TOWER 1500RF</v>
          </cell>
          <cell r="D8" t="str">
            <v>AVR TOWER 1500RF</v>
          </cell>
          <cell r="E8" t="str">
            <v>Стабилизатор SMARTWATT AVR TOWER 1500RF, черный, релейный, цифровые индикаторы уровней напряжения,  1500ВА, 140-260В, выходное напряжение 220В +/-8%, функция ZeroCross, напольный, 190x150x235мм., 3.92кг., артикул 4512020370004</v>
          </cell>
          <cell r="F8">
            <v>4512020370004</v>
          </cell>
          <cell r="G8" t="str">
            <v>Напольный стабилизатор напряжения SMARTWATT AVR TOWER 1500RF</v>
          </cell>
          <cell r="H8">
            <v>1500</v>
          </cell>
          <cell r="I8" t="str">
            <v>140-260</v>
          </cell>
          <cell r="J8" t="str">
            <v>220В +/-8%</v>
          </cell>
          <cell r="K8" t="str">
            <v>релейный</v>
          </cell>
          <cell r="L8" t="str">
            <v>напольный</v>
          </cell>
          <cell r="M8" t="str">
            <v>190x150x235</v>
          </cell>
          <cell r="N8">
            <v>3.92</v>
          </cell>
          <cell r="O8">
            <v>4</v>
          </cell>
          <cell r="P8">
            <v>3256</v>
          </cell>
          <cell r="Q8">
            <v>3663</v>
          </cell>
          <cell r="R8">
            <v>4070</v>
          </cell>
          <cell r="S8">
            <v>0</v>
          </cell>
          <cell r="T8">
            <v>4656761035742</v>
          </cell>
        </row>
        <row r="9">
          <cell r="C9" t="str">
            <v>SMARTWATT AVR TOWER 2000RF</v>
          </cell>
          <cell r="D9" t="str">
            <v>AVR TOWER 2000RF</v>
          </cell>
          <cell r="E9" t="str">
            <v>Стабилизатор SMARTWATT AVR TOWER 2000RF, черный, релейный, цифровые индикаторы уровней напряжения,  2000ВА, 140-260В, выходное напряжение 220В +/-8%, функция ZeroCross, напольный, 190x150x235мм., 4.44кг., артикул 4512020370008</v>
          </cell>
          <cell r="F9">
            <v>4512020370008</v>
          </cell>
          <cell r="G9" t="str">
            <v>Напольный стабилизатор напряжения SMARTWATT AVR TOWER 2000RF</v>
          </cell>
          <cell r="H9">
            <v>2000</v>
          </cell>
          <cell r="I9" t="str">
            <v>140-260</v>
          </cell>
          <cell r="J9" t="str">
            <v>220В +/-8%</v>
          </cell>
          <cell r="K9" t="str">
            <v>релейный</v>
          </cell>
          <cell r="L9" t="str">
            <v>напольный</v>
          </cell>
          <cell r="M9" t="str">
            <v>190x150x235</v>
          </cell>
          <cell r="N9">
            <v>4.4400000000000004</v>
          </cell>
          <cell r="O9">
            <v>4</v>
          </cell>
          <cell r="P9">
            <v>3784</v>
          </cell>
          <cell r="Q9">
            <v>4257</v>
          </cell>
          <cell r="R9">
            <v>4730</v>
          </cell>
          <cell r="S9">
            <v>0</v>
          </cell>
          <cell r="T9">
            <v>4656761035759</v>
          </cell>
        </row>
        <row r="10">
          <cell r="C10" t="str">
            <v>SMARTWATT AVR TOWER 3000RF</v>
          </cell>
          <cell r="D10" t="str">
            <v>AVR TOWER 3000RF</v>
          </cell>
          <cell r="E10" t="str">
            <v>Стабилизатор SMARTWATT AVR TOWER 3000RF, черный, релейный, цифровые индикаторы уровней напряжения,  3000ВА, 140-260В, выходное напряжение 220В +/-8%, функция ZeroCross, встроенный байпас, напольный, 240x205x310мм., 7.2кг., артикул 4512020370007</v>
          </cell>
          <cell r="F10">
            <v>4512020370007</v>
          </cell>
          <cell r="G10" t="str">
            <v>Напольный стабилизатор напряжения SMARTWATT AVR TOWER 3000RF</v>
          </cell>
          <cell r="H10">
            <v>3000</v>
          </cell>
          <cell r="I10" t="str">
            <v>140-260</v>
          </cell>
          <cell r="J10" t="str">
            <v>220В +/-8%</v>
          </cell>
          <cell r="K10" t="str">
            <v>релейный</v>
          </cell>
          <cell r="L10" t="str">
            <v>напольный</v>
          </cell>
          <cell r="M10" t="str">
            <v>240x205x310</v>
          </cell>
          <cell r="N10">
            <v>7.2</v>
          </cell>
          <cell r="O10">
            <v>2</v>
          </cell>
          <cell r="P10">
            <v>6536</v>
          </cell>
          <cell r="Q10">
            <v>7353</v>
          </cell>
          <cell r="R10">
            <v>8170</v>
          </cell>
          <cell r="S10">
            <v>0</v>
          </cell>
          <cell r="T10">
            <v>4656761035766</v>
          </cell>
        </row>
        <row r="11">
          <cell r="C11" t="str">
            <v>SMARTWATT AVR TOWER 5000RF</v>
          </cell>
          <cell r="D11" t="str">
            <v>AVR TOWER 5000RF</v>
          </cell>
          <cell r="E11" t="str">
            <v>Стабилизатор SMARTWATT AVR TOWER 5000RF, черный, релейный, цифровые индикаторы уровней напряжения,  5000ВА, 140-260В, выходное напряжение 220В +/-8%, функция ZeroCross, встроенный байпас, напольный, 240x205x310мм., 9.22кг., артикул 4512020370005</v>
          </cell>
          <cell r="F11">
            <v>4512020370005</v>
          </cell>
          <cell r="G11" t="str">
            <v>Напольный стабилизатор напряжения SMARTWATT AVR TOWER 5000RF</v>
          </cell>
          <cell r="H11">
            <v>5000</v>
          </cell>
          <cell r="I11" t="str">
            <v>140-260</v>
          </cell>
          <cell r="J11" t="str">
            <v>220В +/-8%</v>
          </cell>
          <cell r="K11" t="str">
            <v>релейный</v>
          </cell>
          <cell r="L11" t="str">
            <v>напольный</v>
          </cell>
          <cell r="M11" t="str">
            <v>240x205x310</v>
          </cell>
          <cell r="N11">
            <v>9.2200000000000006</v>
          </cell>
          <cell r="O11">
            <v>2</v>
          </cell>
          <cell r="P11">
            <v>7944</v>
          </cell>
          <cell r="Q11">
            <v>8937</v>
          </cell>
          <cell r="R11">
            <v>9930</v>
          </cell>
          <cell r="S11">
            <v>0</v>
          </cell>
          <cell r="T11">
            <v>4656761035773</v>
          </cell>
        </row>
        <row r="12">
          <cell r="C12" t="str">
            <v>SMARTWATT AVR TOWER 8000RF</v>
          </cell>
          <cell r="D12" t="str">
            <v>AVR TOWER 8000RF</v>
          </cell>
          <cell r="E12" t="str">
            <v>Стабилизатор SMARTWATT AVR TOWER 8000RF, черный, релейный, цифровые индикаторы уровней напряжения,  8000ВА, 140-260В, выходное напряжение 220В +/-8%, функция ZeroCross, встроенный байпас, напольный, 290x220x415мм., 14.6кг., артикул 4512020370009</v>
          </cell>
          <cell r="F12">
            <v>4512020370009</v>
          </cell>
          <cell r="G12" t="str">
            <v>Напольный стабилизатор напряжения SMARTWATT AVR TOWER 8000RF</v>
          </cell>
          <cell r="H12">
            <v>8000</v>
          </cell>
          <cell r="I12" t="str">
            <v>140-260</v>
          </cell>
          <cell r="J12" t="str">
            <v>220В +/-8%</v>
          </cell>
          <cell r="K12" t="str">
            <v>релейный</v>
          </cell>
          <cell r="L12" t="str">
            <v>напольный</v>
          </cell>
          <cell r="M12" t="str">
            <v>290x220x415</v>
          </cell>
          <cell r="N12">
            <v>14.6</v>
          </cell>
          <cell r="O12">
            <v>1</v>
          </cell>
          <cell r="P12">
            <v>10504</v>
          </cell>
          <cell r="Q12">
            <v>11817</v>
          </cell>
          <cell r="R12">
            <v>13130</v>
          </cell>
          <cell r="S12">
            <v>0</v>
          </cell>
          <cell r="T12">
            <v>4656761035780</v>
          </cell>
        </row>
        <row r="13">
          <cell r="C13" t="str">
            <v>SMARTWATT AVR TOWER 10000RF</v>
          </cell>
          <cell r="D13" t="str">
            <v>AVR TOWER 10000RF</v>
          </cell>
          <cell r="E13" t="str">
            <v>Стабилизатор SMARTWATT AVR TOWER 10000RF, черный, релейный, цифровые индикаторы уровней напряжения,  10000ВА, 140-260В, выходное напряжение 220В +/-8%, функция ZeroCross, встроенный байпас, напольный, 290x220x415мм., 16.6кг., артикул 4512020370003</v>
          </cell>
          <cell r="F13">
            <v>4512020370003</v>
          </cell>
          <cell r="G13" t="str">
            <v>Напольный стабилизатор напряжения SMARTWATT AVR TOWER 10000RF</v>
          </cell>
          <cell r="H13">
            <v>10000</v>
          </cell>
          <cell r="I13" t="str">
            <v>140-260</v>
          </cell>
          <cell r="J13" t="str">
            <v>220В +/-8%</v>
          </cell>
          <cell r="K13" t="str">
            <v>релейный</v>
          </cell>
          <cell r="L13" t="str">
            <v>напольный</v>
          </cell>
          <cell r="M13" t="str">
            <v>290x220x415</v>
          </cell>
          <cell r="N13">
            <v>16.600000000000001</v>
          </cell>
          <cell r="O13">
            <v>1</v>
          </cell>
          <cell r="P13">
            <v>12584</v>
          </cell>
          <cell r="Q13">
            <v>14157</v>
          </cell>
          <cell r="R13">
            <v>15730</v>
          </cell>
          <cell r="S13">
            <v>0</v>
          </cell>
          <cell r="T13">
            <v>4656761035797</v>
          </cell>
        </row>
        <row r="14">
          <cell r="C14" t="str">
            <v>SMARTWATT AVR TOWER 12000RF</v>
          </cell>
          <cell r="D14" t="str">
            <v>AVR TOWER 12000RF</v>
          </cell>
          <cell r="E14" t="str">
            <v>Стабилизатор SMARTWATT AVR TOWER 12000RF, черный, релейный, цифровые индикаторы уровней напряжения,  12000ВА, 140-260В, выходное напряжение 220В +/-8%, функция ZeroCross, встроенный байпас, напольный, 290x220x415мм., 18.8кг., артикул 4512020370001</v>
          </cell>
          <cell r="F14">
            <v>4512020370001</v>
          </cell>
          <cell r="G14" t="str">
            <v>Напольный стабилизатор напряжения SMARTWATT AVR TOWER 12000RF</v>
          </cell>
          <cell r="H14">
            <v>12000</v>
          </cell>
          <cell r="I14" t="str">
            <v>140-260</v>
          </cell>
          <cell r="J14" t="str">
            <v>220В +/-8%</v>
          </cell>
          <cell r="K14" t="str">
            <v>релейный</v>
          </cell>
          <cell r="L14" t="str">
            <v>напольный</v>
          </cell>
          <cell r="M14" t="str">
            <v>290x220x415</v>
          </cell>
          <cell r="N14">
            <v>18.8</v>
          </cell>
          <cell r="O14">
            <v>1</v>
          </cell>
          <cell r="P14">
            <v>17224</v>
          </cell>
          <cell r="Q14">
            <v>19377</v>
          </cell>
          <cell r="R14">
            <v>21530</v>
          </cell>
          <cell r="S14">
            <v>0</v>
          </cell>
          <cell r="T14">
            <v>4656761035803</v>
          </cell>
        </row>
        <row r="15">
          <cell r="C15">
            <v>0</v>
          </cell>
          <cell r="D15">
            <v>0</v>
          </cell>
          <cell r="E15" t="str">
            <v>Стабилизатор SMARTWATT AVR TOWER 500RF, черный, релейный, цифровые индикаторы уровней напряжения,  500ВА, 140-260В, выходное напряжение 220В +/-8%, функция ZeroCross, напольный, 140x118x220мм., 2.24кг., артикул 4512020370006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Дополнительные защитные функции:
Защита от повышенного/пониженного напряжения
Защита от перегрузки
Защита от короткого замыкания
Защита от перегрева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>
            <v>0</v>
          </cell>
          <cell r="D19" t="str">
            <v>Модель</v>
          </cell>
          <cell r="E19">
            <v>0</v>
          </cell>
          <cell r="F19" t="str">
            <v>Артикул</v>
          </cell>
          <cell r="G19" t="str">
            <v>Полное наименование</v>
          </cell>
          <cell r="H19" t="str">
            <v>Мощность, ВА</v>
          </cell>
          <cell r="I19" t="str">
            <v>Uвх, В</v>
          </cell>
          <cell r="J19" t="str">
            <v>Uвых, В</v>
          </cell>
          <cell r="K19" t="str">
            <v>Тип</v>
          </cell>
          <cell r="L19" t="str">
            <v>Корпус</v>
          </cell>
          <cell r="M19" t="str">
            <v xml:space="preserve">Габариты, </v>
          </cell>
          <cell r="N19" t="str">
            <v>Вес.</v>
          </cell>
          <cell r="O19" t="str">
            <v>Кол-во штук в груповой таре</v>
          </cell>
          <cell r="P19" t="str">
            <v>Цена
руб</v>
          </cell>
          <cell r="Q19" t="str">
            <v>Минимальная оптовая</v>
          </cell>
          <cell r="R19" t="str">
            <v>РРЦ (Розница реком.)
РУБ</v>
          </cell>
          <cell r="S19">
            <v>0</v>
          </cell>
          <cell r="T19" t="str">
            <v>EAN</v>
          </cell>
        </row>
        <row r="20">
          <cell r="C20" t="str">
            <v>SMARTWATT AVR SLIM 500RW</v>
          </cell>
          <cell r="D20" t="str">
            <v>AVR SLIM 500RW</v>
          </cell>
          <cell r="E20" t="str">
            <v>Стабилизатор SMARTWATT AVR SLIM 500RW, белый, релейный, цифровые индикаторы уровней напряжения,  500ВА, 100-260В, выходное напряжение 220В +/-8%, функция ZeroCross, настенный, 260x170x90мм., 2.53кг., артикул 4512020310002</v>
          </cell>
          <cell r="F20">
            <v>4512020310002</v>
          </cell>
          <cell r="G20" t="str">
            <v>Настенный стабилизатор напряжения SMARTWATT AVR SLIM 500RW</v>
          </cell>
          <cell r="H20">
            <v>500</v>
          </cell>
          <cell r="I20" t="str">
            <v>100-260</v>
          </cell>
          <cell r="J20" t="str">
            <v>220В +/-8%</v>
          </cell>
          <cell r="K20" t="str">
            <v>релейный</v>
          </cell>
          <cell r="L20" t="str">
            <v>настенный</v>
          </cell>
          <cell r="M20" t="str">
            <v>260x170x90</v>
          </cell>
          <cell r="N20">
            <v>2.5299999999999998</v>
          </cell>
          <cell r="O20">
            <v>4</v>
          </cell>
          <cell r="P20">
            <v>2163</v>
          </cell>
          <cell r="Q20">
            <v>2626</v>
          </cell>
          <cell r="R20">
            <v>3090</v>
          </cell>
          <cell r="S20">
            <v>0</v>
          </cell>
          <cell r="T20">
            <v>4656761035810</v>
          </cell>
        </row>
        <row r="21">
          <cell r="C21" t="str">
            <v>SMARTWATT AVR SLIM 1000RW</v>
          </cell>
          <cell r="D21" t="str">
            <v>AVR SLIM 1000RW</v>
          </cell>
          <cell r="E21" t="str">
            <v>Стабилизатор SMARTWATT AVR SLIM 1000RW, белый, релейный, цифровые индикаторы уровней напряжения,  1000ВА, 100-260В, выходное напряжение 220В +/-8%, функция ZeroCross, настенный, 260x170x90мм., 3кг., артикул 4512020310001</v>
          </cell>
          <cell r="F21">
            <v>4512020310001</v>
          </cell>
          <cell r="G21" t="str">
            <v>Настенный стабилизатор напряжения SMARTWATT AVR SLIM 1000RW</v>
          </cell>
          <cell r="H21">
            <v>1000</v>
          </cell>
          <cell r="I21" t="str">
            <v>100-260</v>
          </cell>
          <cell r="J21" t="str">
            <v>220В +/-8%</v>
          </cell>
          <cell r="K21" t="str">
            <v>релейный</v>
          </cell>
          <cell r="L21" t="str">
            <v>настенный</v>
          </cell>
          <cell r="M21" t="str">
            <v>260x170x90</v>
          </cell>
          <cell r="N21">
            <v>3</v>
          </cell>
          <cell r="O21">
            <v>4</v>
          </cell>
          <cell r="P21">
            <v>2513</v>
          </cell>
          <cell r="Q21">
            <v>3051</v>
          </cell>
          <cell r="R21">
            <v>3590</v>
          </cell>
          <cell r="S21">
            <v>0</v>
          </cell>
          <cell r="T21">
            <v>4656761035827</v>
          </cell>
        </row>
        <row r="22">
          <cell r="C22" t="str">
            <v>SMARTWATT AVR SLIM 1500RW</v>
          </cell>
          <cell r="D22" t="str">
            <v>AVR SLIM 1500RW</v>
          </cell>
          <cell r="E22" t="str">
            <v>Стабилизатор SMARTWATT AVR SLIM 1500RW, белый, релейный, цифровые индикаторы уровней напряжения,  1500ВА, 100-260В, выходное напряжение 220В +/-8%, функция ZeroCross, настенный, 280x200x110мм., 4.28кг., артикул 4512020310003</v>
          </cell>
          <cell r="F22">
            <v>4512020310003</v>
          </cell>
          <cell r="G22" t="str">
            <v>Настенный стабилизатор напряжения SMARTWATT AVR SLIM 1500RW</v>
          </cell>
          <cell r="H22">
            <v>1500</v>
          </cell>
          <cell r="I22" t="str">
            <v>100-260</v>
          </cell>
          <cell r="J22" t="str">
            <v>220В +/-8%</v>
          </cell>
          <cell r="K22" t="str">
            <v>релейный</v>
          </cell>
          <cell r="L22" t="str">
            <v>настенный</v>
          </cell>
          <cell r="M22" t="str">
            <v>280x200x110</v>
          </cell>
          <cell r="N22">
            <v>4.28</v>
          </cell>
          <cell r="O22">
            <v>4</v>
          </cell>
          <cell r="P22">
            <v>3353</v>
          </cell>
          <cell r="Q22">
            <v>4071</v>
          </cell>
          <cell r="R22">
            <v>4790</v>
          </cell>
          <cell r="S22">
            <v>0</v>
          </cell>
          <cell r="T22">
            <v>4656761035834</v>
          </cell>
        </row>
        <row r="23">
          <cell r="C23" t="str">
            <v>SMARTWATT AVR SLIM 2000RW</v>
          </cell>
          <cell r="D23" t="str">
            <v>AVR SLIM 2000RW</v>
          </cell>
          <cell r="E23" t="str">
            <v>Стабилизатор SMARTWATT AVR SLIM 2000RW, белый, релейный, цифровые индикаторы уровней напряжения,  2000ВА, 100-260В, выходное напряжение 220В +/-8%, функция ZeroCross, настенный, 280x200x110мм., 4.92кг., артикул 4512020310004</v>
          </cell>
          <cell r="F23">
            <v>4512020310004</v>
          </cell>
          <cell r="G23" t="str">
            <v>Настенный стабилизатор напряжения SMARTWATT AVR SLIM 2000RW</v>
          </cell>
          <cell r="H23">
            <v>2000</v>
          </cell>
          <cell r="I23" t="str">
            <v>100-260</v>
          </cell>
          <cell r="J23" t="str">
            <v>220В +/-8%</v>
          </cell>
          <cell r="K23" t="str">
            <v>релейный</v>
          </cell>
          <cell r="L23" t="str">
            <v>настенный</v>
          </cell>
          <cell r="M23" t="str">
            <v>280x200x110</v>
          </cell>
          <cell r="N23">
            <v>4.92</v>
          </cell>
          <cell r="O23">
            <v>4</v>
          </cell>
          <cell r="P23">
            <v>3828.9999999999995</v>
          </cell>
          <cell r="Q23">
            <v>4649</v>
          </cell>
          <cell r="R23">
            <v>5470</v>
          </cell>
          <cell r="S23">
            <v>0</v>
          </cell>
          <cell r="T23">
            <v>4656761035841</v>
          </cell>
        </row>
        <row r="24">
          <cell r="C24" t="str">
            <v>SMARTWATT AVR SLIM 3000RW</v>
          </cell>
          <cell r="D24" t="str">
            <v>AVR SLIM 3000RW</v>
          </cell>
          <cell r="E24" t="str">
            <v>Стабилизатор SMARTWATT AVR SLIM 3000RW, белый, релейный, цифровые индикаторы уровней напряжения,  3000ВА, 100-260В, выходное напряжение 220В +/-8%, функция ZeroCross, встроенный байпас, настенный, 380x234x105мм., 7кг., артикул 4512020310007</v>
          </cell>
          <cell r="F24">
            <v>4512020310007</v>
          </cell>
          <cell r="G24" t="str">
            <v>Настенный стабилизатор напряжения SMARTWATT AVR SLIM 3000RW</v>
          </cell>
          <cell r="H24">
            <v>3000</v>
          </cell>
          <cell r="I24" t="str">
            <v>100-260</v>
          </cell>
          <cell r="J24" t="str">
            <v>220В +/-8%</v>
          </cell>
          <cell r="K24" t="str">
            <v>релейный</v>
          </cell>
          <cell r="L24" t="str">
            <v>настенный</v>
          </cell>
          <cell r="M24" t="str">
            <v>380x234x105</v>
          </cell>
          <cell r="N24">
            <v>7</v>
          </cell>
          <cell r="O24">
            <v>2</v>
          </cell>
          <cell r="P24">
            <v>6559</v>
          </cell>
          <cell r="Q24">
            <v>7964</v>
          </cell>
          <cell r="R24">
            <v>9370</v>
          </cell>
          <cell r="S24">
            <v>0</v>
          </cell>
          <cell r="T24">
            <v>4656761035858</v>
          </cell>
        </row>
        <row r="25">
          <cell r="C25" t="str">
            <v>SMARTWATT AVR SLIM 5000RW</v>
          </cell>
          <cell r="D25" t="str">
            <v>AVR SLIM 5000RW</v>
          </cell>
          <cell r="E25" t="str">
            <v>Стабилизатор SMARTWATT AVR SLIM 5000RW, белый, релейный, цифровые индикаторы уровней напряжения,  5000ВА, 100-260В, выходное напряжение 220В +/-8%, функция ZeroCross, встроенный байпас, настенный, 380x234x105мм., 8.94кг., артикул 4512020310005</v>
          </cell>
          <cell r="F25">
            <v>4512020310005</v>
          </cell>
          <cell r="G25" t="str">
            <v>Настенный стабилизатор напряжения SMARTWATT AVR SLIM 5000RW</v>
          </cell>
          <cell r="H25">
            <v>5000</v>
          </cell>
          <cell r="I25" t="str">
            <v>100-260</v>
          </cell>
          <cell r="J25" t="str">
            <v>220В +/-8%</v>
          </cell>
          <cell r="K25" t="str">
            <v>релейный</v>
          </cell>
          <cell r="L25" t="str">
            <v>настенный</v>
          </cell>
          <cell r="M25" t="str">
            <v>380x234x105</v>
          </cell>
          <cell r="N25">
            <v>8.94</v>
          </cell>
          <cell r="O25">
            <v>2</v>
          </cell>
          <cell r="P25">
            <v>7328.9999999999991</v>
          </cell>
          <cell r="Q25">
            <v>8899</v>
          </cell>
          <cell r="R25">
            <v>10470</v>
          </cell>
          <cell r="S25">
            <v>0</v>
          </cell>
          <cell r="T25">
            <v>4656761035865</v>
          </cell>
        </row>
        <row r="26">
          <cell r="C26" t="str">
            <v>SMARTWATT AVR SLIM 8000RW</v>
          </cell>
          <cell r="D26" t="str">
            <v>AVR SLIM 8000RW</v>
          </cell>
          <cell r="E26" t="str">
            <v>Стабилизатор SMARTWATT AVR SLIM 8000RW, белый, релейный, цифровые индикаторы уровней напряжения,  8000ВА, 100-260В, выходное напряжение 220В +/-8%, функция ZeroCross, встроенный байпас, настенный, 440x289x145мм., 12.96кг., артикул 4512020310009</v>
          </cell>
          <cell r="F26">
            <v>4512020310009</v>
          </cell>
          <cell r="G26" t="str">
            <v>Настенный стабилизатор напряжения SMARTWATT AVR SLIM 8000RW</v>
          </cell>
          <cell r="H26">
            <v>8000</v>
          </cell>
          <cell r="I26" t="str">
            <v>100-260</v>
          </cell>
          <cell r="J26" t="str">
            <v>220В +/-8%</v>
          </cell>
          <cell r="K26" t="str">
            <v>релейный</v>
          </cell>
          <cell r="L26" t="str">
            <v>настенный</v>
          </cell>
          <cell r="M26" t="str">
            <v>440x289x145</v>
          </cell>
          <cell r="N26">
            <v>12.96</v>
          </cell>
          <cell r="O26">
            <v>1</v>
          </cell>
          <cell r="P26">
            <v>11963</v>
          </cell>
          <cell r="Q26">
            <v>14526</v>
          </cell>
          <cell r="R26">
            <v>17090</v>
          </cell>
          <cell r="S26">
            <v>0</v>
          </cell>
          <cell r="T26">
            <v>4656761035872</v>
          </cell>
        </row>
        <row r="27">
          <cell r="C27" t="str">
            <v>SMARTWATT AVR SLIM 10000RW</v>
          </cell>
          <cell r="D27" t="str">
            <v>AVR SLIM 10000RW</v>
          </cell>
          <cell r="E27" t="str">
            <v>Стабилизатор SMARTWATT AVR SLIM 10000RW, белый, релейный, цифровые индикаторы уровней напряжения,  10000ВА, 100-260В, выходное напряжение 220В +/-8%, функция ZeroCross, встроенный байпас, настенный, 440x289x145мм., 16.22кг., артикул 4512020310006</v>
          </cell>
          <cell r="F27">
            <v>4512020310006</v>
          </cell>
          <cell r="G27" t="str">
            <v>Настенный стабилизатор напряжения SMARTWATT AVR SLIM 10000RW</v>
          </cell>
          <cell r="H27">
            <v>10000</v>
          </cell>
          <cell r="I27" t="str">
            <v>100-260</v>
          </cell>
          <cell r="J27" t="str">
            <v>220В +/-8%</v>
          </cell>
          <cell r="K27" t="str">
            <v>релейный</v>
          </cell>
          <cell r="L27" t="str">
            <v>настенный</v>
          </cell>
          <cell r="M27" t="str">
            <v>440x289x145</v>
          </cell>
          <cell r="N27">
            <v>16.22</v>
          </cell>
          <cell r="O27">
            <v>1</v>
          </cell>
          <cell r="P27">
            <v>13209</v>
          </cell>
          <cell r="Q27">
            <v>16039</v>
          </cell>
          <cell r="R27">
            <v>18870</v>
          </cell>
          <cell r="S27">
            <v>0</v>
          </cell>
          <cell r="T27">
            <v>4656761035889</v>
          </cell>
        </row>
        <row r="28">
          <cell r="C28" t="str">
            <v>SMARTWATT AVR SLIM 12000RW</v>
          </cell>
          <cell r="D28" t="str">
            <v>AVR SLIM 12000RW</v>
          </cell>
          <cell r="E28" t="str">
            <v>Стабилизатор SMARTWATT AVR SLIM 12000RW, белый, релейный, цифровые индикаторы уровней напряжения,  12000ВА, 100-260В, выходное напряжение 220В +/-8%, функция ZeroCross, встроенный байпас, настенный, 440x289x145мм., 18.42кг., артикул 4512020310008</v>
          </cell>
          <cell r="F28">
            <v>4512020310008</v>
          </cell>
          <cell r="G28" t="str">
            <v>Настенный стабилизатор напряжения SMARTWATT AVR SLIM 12000RW</v>
          </cell>
          <cell r="H28">
            <v>12000</v>
          </cell>
          <cell r="I28" t="str">
            <v>100-260</v>
          </cell>
          <cell r="J28" t="str">
            <v>220В +/-8%</v>
          </cell>
          <cell r="K28" t="str">
            <v>релейный</v>
          </cell>
          <cell r="L28" t="str">
            <v>настенный</v>
          </cell>
          <cell r="M28" t="str">
            <v>440x289x145</v>
          </cell>
          <cell r="N28">
            <v>18.420000000000002</v>
          </cell>
          <cell r="O28">
            <v>1</v>
          </cell>
          <cell r="P28">
            <v>15392.999999999998</v>
          </cell>
          <cell r="Q28">
            <v>18691</v>
          </cell>
          <cell r="R28">
            <v>21990</v>
          </cell>
          <cell r="S28">
            <v>0</v>
          </cell>
          <cell r="T28">
            <v>4656761035896</v>
          </cell>
        </row>
        <row r="29">
          <cell r="C29">
            <v>0</v>
          </cell>
          <cell r="D29">
            <v>0</v>
          </cell>
          <cell r="E29" t="str">
            <v>Стабилизатор SMARTWATT AVR SLIM 3000RW, черный, релейный, цифровые индикаторы уровней напряжения,  3000ВА, 100-260В, выходное напряжение 220В +/-8%, функция ZeroCross, встроенный байпас, настенный, 380x234x105мм., 7кг., артикул 4512020310007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 t="str">
            <v>Дополнительные защитные функции:
Защита от повышенного/пониженного напряжения
Защита от перегрузки
Защита от короткого замыкания
Защита от перегрева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C33">
            <v>0</v>
          </cell>
          <cell r="D33" t="str">
            <v>Модель</v>
          </cell>
          <cell r="E33">
            <v>0</v>
          </cell>
          <cell r="F33" t="str">
            <v>Артикул</v>
          </cell>
          <cell r="G33" t="str">
            <v>Полное наименование</v>
          </cell>
          <cell r="H33" t="str">
            <v>Мощность, ВА</v>
          </cell>
          <cell r="I33" t="str">
            <v>Uвх, В</v>
          </cell>
          <cell r="J33" t="str">
            <v>Uвых, В</v>
          </cell>
          <cell r="K33" t="str">
            <v>Тип</v>
          </cell>
          <cell r="L33" t="str">
            <v>Корпус</v>
          </cell>
          <cell r="M33" t="str">
            <v xml:space="preserve">Габариты, </v>
          </cell>
          <cell r="N33" t="str">
            <v>Вес.</v>
          </cell>
          <cell r="O33" t="str">
            <v>Кол-во штук в груповой таре</v>
          </cell>
          <cell r="P33" t="str">
            <v>Цена
руб</v>
          </cell>
          <cell r="Q33" t="str">
            <v>Минимальная оптовая</v>
          </cell>
          <cell r="R33" t="str">
            <v>РРЦ (Розница реком.)
РУБ</v>
          </cell>
          <cell r="S33">
            <v>0</v>
          </cell>
          <cell r="T33" t="str">
            <v>EAN</v>
          </cell>
        </row>
        <row r="34">
          <cell r="C34" t="str">
            <v>SMARTWATT AVR BOILER 500RW</v>
          </cell>
          <cell r="D34" t="str">
            <v>AVR BOILER 500RW</v>
          </cell>
          <cell r="E34" t="str">
            <v>Стабилизатор SMARTWATT AVR BOILER 500RW, белый, релейный, цифровые индикаторы уровней напряжения,  500ВА, 140-260В, выходное напряжение 220В +/-8%, функция ZeroCross, настенный, 175x300x72мм., 2.46кг., артикул 4512020020004</v>
          </cell>
          <cell r="F34">
            <v>4512020020004</v>
          </cell>
          <cell r="G34" t="str">
            <v>Стабилизатор напряжения для газового котла SMARTWATT AVR BOILER 500RW</v>
          </cell>
          <cell r="H34">
            <v>500</v>
          </cell>
          <cell r="I34" t="str">
            <v>140-260</v>
          </cell>
          <cell r="J34" t="str">
            <v>220В +/-8%</v>
          </cell>
          <cell r="K34" t="str">
            <v>релейный</v>
          </cell>
          <cell r="L34" t="str">
            <v>настенный</v>
          </cell>
          <cell r="M34" t="str">
            <v>175x300x72</v>
          </cell>
          <cell r="N34">
            <v>2.46</v>
          </cell>
          <cell r="O34">
            <v>4</v>
          </cell>
          <cell r="P34">
            <v>2779</v>
          </cell>
          <cell r="Q34">
            <v>3374</v>
          </cell>
          <cell r="R34">
            <v>3970</v>
          </cell>
          <cell r="S34">
            <v>0</v>
          </cell>
          <cell r="T34">
            <v>4656761035902</v>
          </cell>
        </row>
        <row r="35">
          <cell r="C35" t="str">
            <v>SMARTWATT AVR BOILER 1000RW</v>
          </cell>
          <cell r="D35" t="str">
            <v>AVR BOILER 1000RW</v>
          </cell>
          <cell r="E35" t="str">
            <v>Стабилизатор SMARTWATT AVR BOILER 1000RW, белый, релейный, цифровые индикаторы уровней напряжения,  1000ВА, 140-260В, выходное напряжение 220В +/-8%, функция ZeroCross, настенный, 175x300x72мм., 3.16кг., артикул 4512020020003</v>
          </cell>
          <cell r="F35">
            <v>4512020020003</v>
          </cell>
          <cell r="G35" t="str">
            <v>Стабилизатор напряжения для газового котла SMARTWATT AVR BOILER 1000RW</v>
          </cell>
          <cell r="H35">
            <v>1000</v>
          </cell>
          <cell r="I35" t="str">
            <v>140-260</v>
          </cell>
          <cell r="J35" t="str">
            <v>220В +/-8%</v>
          </cell>
          <cell r="K35" t="str">
            <v>релейный</v>
          </cell>
          <cell r="L35" t="str">
            <v>настенный</v>
          </cell>
          <cell r="M35" t="str">
            <v>175x300x72</v>
          </cell>
          <cell r="N35">
            <v>3.16</v>
          </cell>
          <cell r="O35">
            <v>4</v>
          </cell>
          <cell r="P35">
            <v>3269</v>
          </cell>
          <cell r="Q35">
            <v>3969</v>
          </cell>
          <cell r="R35">
            <v>4670</v>
          </cell>
          <cell r="S35">
            <v>0</v>
          </cell>
          <cell r="T35">
            <v>4656761035919</v>
          </cell>
        </row>
        <row r="36">
          <cell r="C36" t="str">
            <v>SMARTWATT AVR BOILER 1500RW</v>
          </cell>
          <cell r="D36" t="str">
            <v>AVR BOILER 1500RW</v>
          </cell>
          <cell r="E36" t="str">
            <v>Стабилизатор SMARTWATT AVR BOILER 1500RW, белый, релейный, цифровые индикаторы уровней напряжения,  1500ВА, 140-260В, выходное напряжение 220В +/-8%, функция ZeroCross, настенный, 200x320x72мм., 4.33кг., артикул 4512020020001</v>
          </cell>
          <cell r="F36">
            <v>4512020020001</v>
          </cell>
          <cell r="G36" t="str">
            <v>Стабилизатор напряжения для газового котла SMARTWATT AVR BOILER 1500RW</v>
          </cell>
          <cell r="H36">
            <v>1500</v>
          </cell>
          <cell r="I36" t="str">
            <v>140-260</v>
          </cell>
          <cell r="J36" t="str">
            <v>220В +/-8%</v>
          </cell>
          <cell r="K36" t="str">
            <v>релейный</v>
          </cell>
          <cell r="L36" t="str">
            <v>настенный</v>
          </cell>
          <cell r="M36" t="str">
            <v>200x320x72</v>
          </cell>
          <cell r="N36">
            <v>4.33</v>
          </cell>
          <cell r="O36">
            <v>4</v>
          </cell>
          <cell r="P36">
            <v>3758.9999999999995</v>
          </cell>
          <cell r="Q36">
            <v>4564</v>
          </cell>
          <cell r="R36">
            <v>5370</v>
          </cell>
          <cell r="S36">
            <v>0</v>
          </cell>
          <cell r="T36">
            <v>4656761035926</v>
          </cell>
        </row>
        <row r="37">
          <cell r="C37" t="str">
            <v>SMARTWATT AVR BOILER 2000RW</v>
          </cell>
          <cell r="D37" t="str">
            <v>AVR BOILER 2000RW</v>
          </cell>
          <cell r="E37" t="str">
            <v>Стабилизатор SMARTWATT AVR BOILER 2000RW, белый, релейный, цифровые индикаторы уровней напряжения,  2000ВА, 140-260В, выходное напряжение 220В +/-8%, функция ZeroCross, настенный, 200x320x72мм., 4.93кг., артикул 4512020020002</v>
          </cell>
          <cell r="F37">
            <v>4512020020002</v>
          </cell>
          <cell r="G37" t="str">
            <v>Стабилизатор напряжения для газового котла SMARTWATT AVR BOILER 2000RW</v>
          </cell>
          <cell r="H37">
            <v>2000</v>
          </cell>
          <cell r="I37" t="str">
            <v>140-260</v>
          </cell>
          <cell r="J37" t="str">
            <v>220В +/-8%</v>
          </cell>
          <cell r="K37" t="str">
            <v>релейный</v>
          </cell>
          <cell r="L37" t="str">
            <v>настенный</v>
          </cell>
          <cell r="M37" t="str">
            <v>200x320x72</v>
          </cell>
          <cell r="N37">
            <v>4.93</v>
          </cell>
          <cell r="O37">
            <v>4</v>
          </cell>
          <cell r="P37">
            <v>4879</v>
          </cell>
          <cell r="Q37">
            <v>5924</v>
          </cell>
          <cell r="R37">
            <v>6970</v>
          </cell>
          <cell r="S37">
            <v>0</v>
          </cell>
          <cell r="T37">
            <v>4656761035933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Дополнительные конструктивные особенности:
1) Встроенный байпас (в моделях от 5 кВА и выше) для удобства обслуживания.
2) Ножки на нижней части корпуса для напольного размещения.
3) ЖК-дисплей с индикацией входного\выходного напряжения, уровня нагрузки и аварийных ситуаций. 
4) Система управления вентилятором для предотвращения перегрева внутренних компонентов.</v>
          </cell>
          <cell r="M41">
            <v>0</v>
          </cell>
          <cell r="N41">
            <v>0</v>
          </cell>
          <cell r="O41">
            <v>0</v>
          </cell>
          <cell r="P41" t="str">
            <v>Дополнительные защитные функции:
Защита от повышенного/пониженного напряжения
Защита от повышенной/пониженной частоты
Защита от перегрузки
Защита от короткого замыкания
Защита от перегрева
Звуковая индикация при перегрузке.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C42">
            <v>0</v>
          </cell>
          <cell r="D42" t="str">
            <v>Модель</v>
          </cell>
          <cell r="E42">
            <v>0</v>
          </cell>
          <cell r="F42" t="str">
            <v>Артикул</v>
          </cell>
          <cell r="G42" t="str">
            <v>Полное наименование</v>
          </cell>
          <cell r="H42" t="str">
            <v>Мощность, ВА</v>
          </cell>
          <cell r="I42" t="str">
            <v>Uвх, В</v>
          </cell>
          <cell r="J42" t="str">
            <v>Uвых, В</v>
          </cell>
          <cell r="K42" t="str">
            <v>Тип</v>
          </cell>
          <cell r="L42" t="str">
            <v>Корпус</v>
          </cell>
          <cell r="M42" t="str">
            <v xml:space="preserve">Габариты, </v>
          </cell>
          <cell r="N42" t="str">
            <v>Вес.</v>
          </cell>
          <cell r="O42" t="str">
            <v>Кол-во штук в груповой таре</v>
          </cell>
          <cell r="P42" t="str">
            <v>Цена
руб</v>
          </cell>
          <cell r="Q42" t="str">
            <v>Минимальная оптовая</v>
          </cell>
          <cell r="R42" t="str">
            <v>РРЦ (Розница реком.)
РУБ</v>
          </cell>
          <cell r="S42">
            <v>0</v>
          </cell>
          <cell r="T42" t="str">
            <v>EAN</v>
          </cell>
        </row>
        <row r="43">
          <cell r="C43" t="str">
            <v>SMARTWATT AVR TRIAC 500TW</v>
          </cell>
          <cell r="D43" t="str">
            <v>AVR TRIAC 500TW</v>
          </cell>
          <cell r="E43" t="str">
            <v>Стабилизатор SMARTWATT AVR TRIAC 500TW, черный, симисторный, цифровые индикаторы уровней напряжения,  500ВА, 100-260В, выходное напряжение 220В +/-4%, функция ZeroCross, настенный, 280x200x110мм., 3.58кг., артикул 4512020380004</v>
          </cell>
          <cell r="F43">
            <v>4512020380004</v>
          </cell>
          <cell r="G43" t="str">
            <v>симисторный стабилизатор напряжения SMARTWATT AVR TRIAC 500TW</v>
          </cell>
          <cell r="H43">
            <v>500</v>
          </cell>
          <cell r="I43" t="str">
            <v>100-260</v>
          </cell>
          <cell r="J43" t="str">
            <v>220В +/-4%</v>
          </cell>
          <cell r="K43" t="str">
            <v>симисторный</v>
          </cell>
          <cell r="L43" t="str">
            <v>настенный</v>
          </cell>
          <cell r="M43" t="str">
            <v>280x200x110</v>
          </cell>
          <cell r="N43">
            <v>3.58</v>
          </cell>
          <cell r="O43">
            <v>4</v>
          </cell>
          <cell r="P43">
            <v>4739</v>
          </cell>
          <cell r="Q43">
            <v>5754</v>
          </cell>
          <cell r="R43">
            <v>6770</v>
          </cell>
          <cell r="S43">
            <v>0</v>
          </cell>
          <cell r="T43">
            <v>4656761035940</v>
          </cell>
        </row>
        <row r="44">
          <cell r="C44" t="str">
            <v>SMARTWATT AVR TRIAC 1000TW</v>
          </cell>
          <cell r="D44" t="str">
            <v>AVR TRIAC 1000TW</v>
          </cell>
          <cell r="E44" t="str">
            <v>Стабилизатор SMARTWATT AVR TRIAC 1000TW, черный, симисторный, цифровые индикаторы уровней напряжения,  1000ВА, 100-260В, выходное напряжение 220В +/-4%, функция ZeroCross, настенный, 280x200x110мм., 4.06кг., артикул 4512020380001</v>
          </cell>
          <cell r="F44">
            <v>4512020380001</v>
          </cell>
          <cell r="G44" t="str">
            <v>симисторный стабилизатор напряжения SMARTWATT AVR TRIAC 1000TW</v>
          </cell>
          <cell r="H44">
            <v>1000</v>
          </cell>
          <cell r="I44" t="str">
            <v>100-260</v>
          </cell>
          <cell r="J44" t="str">
            <v>220В +/-4%</v>
          </cell>
          <cell r="K44" t="str">
            <v>симисторный</v>
          </cell>
          <cell r="L44" t="str">
            <v>настенный</v>
          </cell>
          <cell r="M44" t="str">
            <v>280x200x110</v>
          </cell>
          <cell r="N44">
            <v>4.0599999999999996</v>
          </cell>
          <cell r="O44">
            <v>4</v>
          </cell>
          <cell r="P44">
            <v>5509</v>
          </cell>
          <cell r="Q44">
            <v>6689</v>
          </cell>
          <cell r="R44">
            <v>7870</v>
          </cell>
          <cell r="S44">
            <v>0</v>
          </cell>
          <cell r="T44">
            <v>4656761035957</v>
          </cell>
        </row>
        <row r="45">
          <cell r="C45" t="str">
            <v>SMARTWATT AVR TRIAC 2000TW</v>
          </cell>
          <cell r="D45" t="str">
            <v>AVR TRIAC 2000TW</v>
          </cell>
          <cell r="E45" t="str">
            <v>Стабилизатор SMARTWATT AVR TRIAC 2000TW, черный, симисторный, цифровые индикаторы уровней напряжения,  2000ВА, 100-260В, выходное напряжение 220В +/-4%, функция ZeroCross, настенный, 380x234x105мм., 7.22кг., артикул 4512020380003</v>
          </cell>
          <cell r="F45">
            <v>4512020380003</v>
          </cell>
          <cell r="G45" t="str">
            <v>симисторный стабилизатор напряжения SMARTWATT AVR TRIAC 2000TW</v>
          </cell>
          <cell r="H45">
            <v>2000</v>
          </cell>
          <cell r="I45" t="str">
            <v>100-260</v>
          </cell>
          <cell r="J45" t="str">
            <v>220В +/-4%</v>
          </cell>
          <cell r="K45" t="str">
            <v>симисторный</v>
          </cell>
          <cell r="L45" t="str">
            <v>настенный</v>
          </cell>
          <cell r="M45" t="str">
            <v>380x234x105</v>
          </cell>
          <cell r="N45">
            <v>7.22</v>
          </cell>
          <cell r="O45">
            <v>2</v>
          </cell>
          <cell r="P45">
            <v>6909</v>
          </cell>
          <cell r="Q45">
            <v>8389</v>
          </cell>
          <cell r="R45">
            <v>9870</v>
          </cell>
          <cell r="S45">
            <v>0</v>
          </cell>
          <cell r="T45">
            <v>4656761035964</v>
          </cell>
        </row>
        <row r="46">
          <cell r="C46" t="str">
            <v>SMARTWATT AVR TRIAC 5000TW</v>
          </cell>
          <cell r="D46" t="str">
            <v>AVR TRIAC 5000TW</v>
          </cell>
          <cell r="E46" t="str">
            <v>Стабилизатор SMARTWATT AVR TRIAC 5000TW, черный, симисторный, цифровые индикаторы уровней напряжения,  5000ВА, 100-260В, выходное напряжение 220В +/-4%, функция ZeroCross, настенный, 440x289x145мм., 8.3кг., артикул 4512020380002</v>
          </cell>
          <cell r="F46">
            <v>4512020380002</v>
          </cell>
          <cell r="G46" t="str">
            <v>симисторный стабилизатор напряжения SMARTWATT AVR TRIAC 5000TW</v>
          </cell>
          <cell r="H46">
            <v>5000</v>
          </cell>
          <cell r="I46" t="str">
            <v>100-260</v>
          </cell>
          <cell r="J46" t="str">
            <v>220В +/-4%</v>
          </cell>
          <cell r="K46" t="str">
            <v>симисторный</v>
          </cell>
          <cell r="L46" t="str">
            <v>настенный</v>
          </cell>
          <cell r="M46" t="str">
            <v>440x289x145</v>
          </cell>
          <cell r="N46">
            <v>8.3000000000000007</v>
          </cell>
          <cell r="O46">
            <v>1</v>
          </cell>
          <cell r="P46">
            <v>12929</v>
          </cell>
          <cell r="Q46">
            <v>15699</v>
          </cell>
          <cell r="R46">
            <v>18470</v>
          </cell>
          <cell r="S46">
            <v>0</v>
          </cell>
          <cell r="T46">
            <v>4656761035971</v>
          </cell>
        </row>
        <row r="47">
          <cell r="C47" t="str">
            <v>SMARTWATT AVR TRIAC 10000TW</v>
          </cell>
          <cell r="D47" t="str">
            <v>AVR TRIAC 10000TW</v>
          </cell>
          <cell r="E47" t="str">
            <v>Стабилизатор SMARTWATT AVR TRIAC 10000TW, черный, симисторный, цифровые индикаторы уровней напряжения,  10000ВА, 100-260В, выходное напряжение 220В +/-4%, функция ZeroCross, настенный, 440x289x145мм., 22.3кг., артикул 4512020380005</v>
          </cell>
          <cell r="F47">
            <v>4512020380005</v>
          </cell>
          <cell r="G47" t="str">
            <v>симисторный стабилизатор напряжения SMARTWATT AVR TRIAC 10000TW</v>
          </cell>
          <cell r="H47">
            <v>10000</v>
          </cell>
          <cell r="I47" t="str">
            <v>100-260</v>
          </cell>
          <cell r="J47" t="str">
            <v>220В +/-4%</v>
          </cell>
          <cell r="K47" t="str">
            <v>симисторный</v>
          </cell>
          <cell r="L47" t="str">
            <v>настенный</v>
          </cell>
          <cell r="M47" t="str">
            <v>440x289x145</v>
          </cell>
          <cell r="N47">
            <v>22.3</v>
          </cell>
          <cell r="O47">
            <v>1</v>
          </cell>
          <cell r="P47">
            <v>22029</v>
          </cell>
          <cell r="Q47">
            <v>26749</v>
          </cell>
          <cell r="R47">
            <v>31470</v>
          </cell>
          <cell r="S47">
            <v>0</v>
          </cell>
          <cell r="T47">
            <v>4656761035988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Дополнительные защитные функции:
Защита от повышенного/пониженного напряжения
Защита от короткого замыкания
Защита от перегрева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C52">
            <v>0</v>
          </cell>
          <cell r="D52" t="str">
            <v>Модель</v>
          </cell>
          <cell r="E52">
            <v>0</v>
          </cell>
          <cell r="F52" t="str">
            <v>Артикул</v>
          </cell>
          <cell r="G52" t="str">
            <v>Полное наименование</v>
          </cell>
          <cell r="H52" t="str">
            <v>Мощность, ВА</v>
          </cell>
          <cell r="I52" t="str">
            <v>Uвх, В</v>
          </cell>
          <cell r="J52" t="str">
            <v>Uвых, В</v>
          </cell>
          <cell r="K52" t="str">
            <v>Тип</v>
          </cell>
          <cell r="L52" t="str">
            <v>Корпус</v>
          </cell>
          <cell r="M52" t="str">
            <v xml:space="preserve">Габариты, </v>
          </cell>
          <cell r="N52" t="str">
            <v>Вес.</v>
          </cell>
          <cell r="O52" t="str">
            <v>Кол-во штук в груповой таре</v>
          </cell>
          <cell r="P52" t="str">
            <v>Цена
руб</v>
          </cell>
          <cell r="Q52" t="str">
            <v>Минимальная оптовая</v>
          </cell>
          <cell r="R52" t="str">
            <v>РРЦ (Розница реком.)
РУБ</v>
          </cell>
          <cell r="S52">
            <v>0</v>
          </cell>
          <cell r="T52" t="str">
            <v>EAN</v>
          </cell>
        </row>
        <row r="53">
          <cell r="C53" t="str">
            <v>SMARTWATT AVR HOME 500RU</v>
          </cell>
          <cell r="D53" t="str">
            <v>AVR HOME 500RU</v>
          </cell>
          <cell r="E53" t="str">
            <v>Стабилизатор SMARTWATT AVR HOME 500RUрелейный, цифровые индикаторы уровней напряжения,  500ВА, 150-275В, выходное напряжение 220В +/-10%, функция ZeroCross, универсальный, 230x130x110мм., 1.9кг., артикул 4512020110002</v>
          </cell>
          <cell r="F53">
            <v>4512020110002</v>
          </cell>
          <cell r="G53" t="str">
            <v>Бытовой стабилизатор напряжения SMARTWATT AVR HOME 500RU</v>
          </cell>
          <cell r="H53">
            <v>500</v>
          </cell>
          <cell r="I53" t="str">
            <v>150-275</v>
          </cell>
          <cell r="J53" t="str">
            <v>220В +/-10%</v>
          </cell>
          <cell r="K53" t="str">
            <v>релейный</v>
          </cell>
          <cell r="L53" t="str">
            <v>универсальный</v>
          </cell>
          <cell r="M53" t="str">
            <v>230x130x110</v>
          </cell>
          <cell r="N53">
            <v>1.9</v>
          </cell>
          <cell r="O53">
            <v>8</v>
          </cell>
          <cell r="P53">
            <v>2312</v>
          </cell>
          <cell r="Q53">
            <v>2601</v>
          </cell>
          <cell r="R53">
            <v>2890</v>
          </cell>
          <cell r="S53">
            <v>0</v>
          </cell>
          <cell r="T53">
            <v>4656761035995</v>
          </cell>
        </row>
        <row r="54">
          <cell r="C54" t="str">
            <v>SMARTWATT AVR HOME 1000RU</v>
          </cell>
          <cell r="D54" t="str">
            <v>AVR HOME 1000RU</v>
          </cell>
          <cell r="E54" t="str">
            <v>Стабилизатор SMARTWATT AVR HOME 1000RUрелейный, цифровые индикаторы уровней напряжения,  500ВА, 150-275В, выходное напряжение 220В +/-10%, функция ZeroCross, универсальный, 230x130x110мм., 2.3кг., артикул 4512020110001</v>
          </cell>
          <cell r="F54">
            <v>4512020110001</v>
          </cell>
          <cell r="G54" t="str">
            <v>Бытовой стабилизатор напряжения SMARTWATT AVR HOME 1000RU</v>
          </cell>
          <cell r="H54">
            <v>500</v>
          </cell>
          <cell r="I54" t="str">
            <v>150-275</v>
          </cell>
          <cell r="J54" t="str">
            <v>220В +/-10%</v>
          </cell>
          <cell r="K54" t="str">
            <v>релейный</v>
          </cell>
          <cell r="L54" t="str">
            <v>универсальный</v>
          </cell>
          <cell r="M54" t="str">
            <v>230x130x110</v>
          </cell>
          <cell r="N54">
            <v>2.2999999999999998</v>
          </cell>
          <cell r="O54">
            <v>8</v>
          </cell>
          <cell r="P54">
            <v>2632</v>
          </cell>
          <cell r="Q54">
            <v>2961</v>
          </cell>
          <cell r="R54">
            <v>3290</v>
          </cell>
          <cell r="S54">
            <v>0</v>
          </cell>
          <cell r="T54">
            <v>4656761036008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N108"/>
  <sheetViews>
    <sheetView tabSelected="1" zoomScale="85" workbookViewId="0">
      <selection activeCell="R16" sqref="R16"/>
    </sheetView>
  </sheetViews>
  <sheetFormatPr defaultRowHeight="14.4" x14ac:dyDescent="0.3"/>
  <cols>
    <col min="1" max="2" width="3.109375" customWidth="1"/>
    <col min="3" max="3" width="5" style="32" customWidth="1"/>
    <col min="4" max="4" width="28.33203125" customWidth="1"/>
    <col min="5" max="5" width="50.88671875" customWidth="1"/>
    <col min="7" max="7" width="12.109375" bestFit="1" customWidth="1"/>
    <col min="8" max="8" width="12.109375" customWidth="1"/>
    <col min="9" max="9" width="9.5546875" bestFit="1" customWidth="1"/>
    <col min="11" max="12" width="5.109375" bestFit="1" customWidth="1"/>
  </cols>
  <sheetData>
    <row r="1" spans="1:14" s="10" customFormat="1" ht="53.4" x14ac:dyDescent="0.25">
      <c r="A1" s="1">
        <v>45408</v>
      </c>
      <c r="B1" s="2" t="s">
        <v>0</v>
      </c>
      <c r="C1" s="2" t="s">
        <v>1</v>
      </c>
      <c r="D1" s="3"/>
      <c r="E1" s="4" t="s">
        <v>2</v>
      </c>
      <c r="F1" s="5" t="s">
        <v>3</v>
      </c>
      <c r="G1" s="6" t="s">
        <v>4</v>
      </c>
      <c r="H1" s="5" t="s">
        <v>5</v>
      </c>
      <c r="I1" s="7" t="s">
        <v>6</v>
      </c>
      <c r="J1" s="5" t="s">
        <v>7</v>
      </c>
      <c r="K1" s="8" t="s">
        <v>8</v>
      </c>
      <c r="L1" s="9" t="s">
        <v>9</v>
      </c>
      <c r="N1" s="6"/>
    </row>
    <row r="2" spans="1:14" ht="12" customHeight="1" x14ac:dyDescent="0.3">
      <c r="A2" s="11" t="s">
        <v>10</v>
      </c>
      <c r="B2" s="12"/>
      <c r="C2" s="12"/>
      <c r="D2" s="13"/>
      <c r="E2" s="14"/>
      <c r="F2" s="15"/>
      <c r="G2" s="16"/>
      <c r="H2" s="16"/>
      <c r="I2" s="17"/>
      <c r="J2" s="7" t="str">
        <f t="shared" ref="J2:J65" si="0">IF(I2="","",HYPERLINK(CONCATENATE("https://b2b.ocs.ru/product/",I2),"B2B"))</f>
        <v/>
      </c>
      <c r="K2" s="18"/>
      <c r="L2" s="19"/>
    </row>
    <row r="3" spans="1:14" ht="12" customHeight="1" x14ac:dyDescent="0.3">
      <c r="A3" s="11" t="s">
        <v>11</v>
      </c>
      <c r="B3" s="12"/>
      <c r="C3" s="12"/>
      <c r="D3" s="13"/>
      <c r="E3" s="14"/>
      <c r="F3" s="15"/>
      <c r="G3" s="16"/>
      <c r="H3" s="16"/>
      <c r="I3" s="17"/>
      <c r="J3" s="7" t="str">
        <f t="shared" si="0"/>
        <v/>
      </c>
      <c r="K3" s="18"/>
      <c r="L3" s="19" t="s">
        <v>12</v>
      </c>
    </row>
    <row r="4" spans="1:14" s="26" customFormat="1" ht="12" customHeight="1" x14ac:dyDescent="0.2">
      <c r="A4" s="20"/>
      <c r="B4" s="12" t="e">
        <f>IF(#REF!="","",IF(#REF!&gt;#REF!,[1]info!$A$64,IF(C4="",IF(#REF!&gt;#REF!,[1]info!$A$65,""),"")))</f>
        <v>#REF!</v>
      </c>
      <c r="C4" s="12" t="e">
        <f>IF(#REF!="",[1]info!$A$66,IF(#REF!="",[1]info!$A$67,""))</f>
        <v>#REF!</v>
      </c>
      <c r="D4" s="21" t="s">
        <v>13</v>
      </c>
      <c r="E4" s="22" t="s">
        <v>14</v>
      </c>
      <c r="F4" s="23" t="str">
        <f>HYPERLINK("https://energon.ru/ups/ups-safe/ups-safe-400/","описание")</f>
        <v>описание</v>
      </c>
      <c r="G4" s="17">
        <f>IF(D4="","",VLOOKUP(D4,'[2]Стоимость '!$D:$F,3,0))</f>
        <v>4656761035445</v>
      </c>
      <c r="H4" s="17">
        <v>3703020260001</v>
      </c>
      <c r="I4" s="7">
        <v>1000750529</v>
      </c>
      <c r="J4" s="24" t="str">
        <f>IF(I4="","",HYPERLINK(CONCATENATE("https://b2b.ocs.ru/product/",I4),"B2B"))</f>
        <v>B2B</v>
      </c>
      <c r="K4" s="25"/>
      <c r="L4" s="19">
        <v>2</v>
      </c>
    </row>
    <row r="5" spans="1:14" s="26" customFormat="1" ht="12" customHeight="1" x14ac:dyDescent="0.2">
      <c r="A5" s="20"/>
      <c r="B5" s="12" t="e">
        <f>IF(#REF!="","",IF(#REF!&gt;#REF!,[1]info!$A$64,IF(C5="",IF(#REF!&gt;#REF!,[1]info!$A$65,""),"")))</f>
        <v>#REF!</v>
      </c>
      <c r="C5" s="12" t="e">
        <f>IF(#REF!="",[1]info!$A$66,IF(#REF!="",[1]info!$A$67,""))</f>
        <v>#REF!</v>
      </c>
      <c r="D5" s="21" t="s">
        <v>15</v>
      </c>
      <c r="E5" s="22" t="s">
        <v>16</v>
      </c>
      <c r="F5" s="23" t="str">
        <f>HYPERLINK("https://energon.ru/ups/ups-safe/ups-safe-400/","описание")</f>
        <v>описание</v>
      </c>
      <c r="G5" s="17">
        <f>IF(D5="","",VLOOKUP(D5,'[2]Стоимость '!$D:$F,3,0))</f>
        <v>4656761035452</v>
      </c>
      <c r="H5" s="17">
        <v>3703020260003</v>
      </c>
      <c r="I5" s="7">
        <v>1000750530</v>
      </c>
      <c r="J5" s="24" t="str">
        <f>IF(I5="","",HYPERLINK(CONCATENATE("https://b2b.ocs.ru/product/",I5),"B2B"))</f>
        <v>B2B</v>
      </c>
      <c r="K5" s="25"/>
      <c r="L5" s="19">
        <v>2</v>
      </c>
    </row>
    <row r="6" spans="1:14" s="26" customFormat="1" ht="12" customHeight="1" x14ac:dyDescent="0.2">
      <c r="A6" s="20"/>
      <c r="B6" s="12" t="e">
        <f>IF(#REF!="","",IF(#REF!&gt;#REF!,[1]info!$A$64,IF(C6="",IF(#REF!&gt;#REF!,[1]info!$A$65,""),"")))</f>
        <v>#REF!</v>
      </c>
      <c r="C6" s="12" t="e">
        <f>IF(#REF!="",[1]info!$A$66,IF(#REF!="",[1]info!$A$67,""))</f>
        <v>#REF!</v>
      </c>
      <c r="D6" s="21" t="s">
        <v>17</v>
      </c>
      <c r="E6" s="22" t="s">
        <v>18</v>
      </c>
      <c r="F6" s="23" t="str">
        <f>HYPERLINK("https://energon.ru/ups/ups-safe/ups-safe-400/","описание")</f>
        <v>описание</v>
      </c>
      <c r="G6" s="17">
        <f>IF(D6="","",VLOOKUP(D6,'[2]Стоимость '!$D:$F,3,0))</f>
        <v>4656761035469</v>
      </c>
      <c r="H6" s="17">
        <v>3703020260004</v>
      </c>
      <c r="I6" s="7">
        <v>1000750531</v>
      </c>
      <c r="J6" s="24" t="str">
        <f>IF(I6="","",HYPERLINK(CONCATENATE("https://b2b.ocs.ru/product/",I6),"B2B"))</f>
        <v>B2B</v>
      </c>
      <c r="K6" s="25"/>
      <c r="L6" s="19">
        <v>2</v>
      </c>
    </row>
    <row r="7" spans="1:14" s="26" customFormat="1" ht="12" customHeight="1" x14ac:dyDescent="0.2">
      <c r="A7" s="20"/>
      <c r="B7" s="12" t="e">
        <f>IF(#REF!="","",IF(#REF!&gt;#REF!,[1]info!$A$64,IF(C7="",IF(#REF!&gt;#REF!,[1]info!$A$65,""),"")))</f>
        <v>#REF!</v>
      </c>
      <c r="C7" s="12" t="e">
        <f>IF(#REF!="",[1]info!$A$66,IF(#REF!="",[1]info!$A$67,""))</f>
        <v>#REF!</v>
      </c>
      <c r="D7" s="21" t="s">
        <v>19</v>
      </c>
      <c r="E7" s="22" t="s">
        <v>20</v>
      </c>
      <c r="F7" s="23" t="str">
        <f>HYPERLINK("https://energon.ru/ups/ups-safe/ups-safe-400/","описание")</f>
        <v>описание</v>
      </c>
      <c r="G7" s="17">
        <f>IF(D7="","",VLOOKUP(D7,'[2]Стоимость '!$D:$F,3,0))</f>
        <v>4656761035476</v>
      </c>
      <c r="H7" s="17">
        <v>3703020260002</v>
      </c>
      <c r="I7" s="7">
        <v>1000750532</v>
      </c>
      <c r="J7" s="24" t="str">
        <f>IF(I7="","",HYPERLINK(CONCATENATE("https://b2b.ocs.ru/product/",I7),"B2B"))</f>
        <v>B2B</v>
      </c>
      <c r="K7" s="25"/>
      <c r="L7" s="19">
        <v>2</v>
      </c>
    </row>
    <row r="8" spans="1:14" ht="12" customHeight="1" x14ac:dyDescent="0.3">
      <c r="A8" s="11" t="s">
        <v>21</v>
      </c>
      <c r="B8" s="12"/>
      <c r="C8" s="12"/>
      <c r="D8" s="13"/>
      <c r="E8" s="14" t="s">
        <v>12</v>
      </c>
      <c r="F8" s="15"/>
      <c r="G8" s="16" t="str">
        <f>IF(D8="","",VLOOKUP(D8,'[2]Стоимость '!$D:$F,3,0))</f>
        <v/>
      </c>
      <c r="H8" s="16"/>
      <c r="I8" s="17"/>
      <c r="J8" s="7" t="str">
        <f t="shared" si="0"/>
        <v/>
      </c>
      <c r="K8" s="18"/>
      <c r="L8" s="19"/>
    </row>
    <row r="9" spans="1:14" s="26" customFormat="1" ht="12" customHeight="1" x14ac:dyDescent="0.2">
      <c r="A9" s="20"/>
      <c r="B9" s="12" t="e">
        <f>IF(#REF!="","",IF(#REF!&gt;#REF!,[1]info!$A$64,IF(C9="",IF(#REF!&gt;#REF!,[1]info!$A$65,""),"")))</f>
        <v>#REF!</v>
      </c>
      <c r="C9" s="12" t="e">
        <f>IF(#REF!="",[1]info!$A$66,IF(#REF!="",[1]info!$A$67,""))</f>
        <v>#REF!</v>
      </c>
      <c r="D9" s="21" t="s">
        <v>22</v>
      </c>
      <c r="E9" s="22" t="s">
        <v>23</v>
      </c>
      <c r="F9" s="23" t="str">
        <f>HYPERLINK("https://energon.ru/ups/ups-safe-pro/ups-pro-safe-600/","описание")</f>
        <v>описание</v>
      </c>
      <c r="G9" s="17">
        <f>IF(D9="","",VLOOKUP(D9,'[2]Стоимость '!$D:$F,3,0))</f>
        <v>4656761035483</v>
      </c>
      <c r="H9" s="17">
        <v>3703020270002</v>
      </c>
      <c r="I9" s="7">
        <v>1000750533</v>
      </c>
      <c r="J9" s="24" t="str">
        <f t="shared" si="0"/>
        <v>B2B</v>
      </c>
      <c r="K9" s="25"/>
      <c r="L9" s="19">
        <v>2</v>
      </c>
    </row>
    <row r="10" spans="1:14" s="26" customFormat="1" ht="12" customHeight="1" x14ac:dyDescent="0.2">
      <c r="A10" s="20"/>
      <c r="B10" s="12" t="e">
        <f>IF(#REF!="","",IF(#REF!&gt;#REF!,[1]info!$A$64,IF(C10="",IF(#REF!&gt;#REF!,[1]info!$A$65,""),"")))</f>
        <v>#REF!</v>
      </c>
      <c r="C10" s="12" t="e">
        <f>IF(#REF!="",[1]info!$A$66,IF(#REF!="",[1]info!$A$67,""))</f>
        <v>#REF!</v>
      </c>
      <c r="D10" s="21" t="s">
        <v>24</v>
      </c>
      <c r="E10" s="22" t="s">
        <v>25</v>
      </c>
      <c r="F10" s="23" t="str">
        <f>HYPERLINK("https://energon.ru/ups/ups-safe-pro/ups-pro-safe-800/","описание")</f>
        <v>описание</v>
      </c>
      <c r="G10" s="17">
        <f>IF(D10="","",VLOOKUP(D10,'[2]Стоимость '!$D:$F,3,0))</f>
        <v>4656761035490</v>
      </c>
      <c r="H10" s="17">
        <v>3703020270003</v>
      </c>
      <c r="I10" s="7">
        <v>1000750534</v>
      </c>
      <c r="J10" s="24" t="str">
        <f t="shared" si="0"/>
        <v>B2B</v>
      </c>
      <c r="K10" s="25"/>
      <c r="L10" s="19">
        <v>2</v>
      </c>
    </row>
    <row r="11" spans="1:14" s="26" customFormat="1" ht="12" customHeight="1" x14ac:dyDescent="0.2">
      <c r="A11" s="20"/>
      <c r="B11" s="12" t="e">
        <f>IF(#REF!="","",IF(#REF!&gt;#REF!,[1]info!$A$64,IF(C11="",IF(#REF!&gt;#REF!,[1]info!$A$65,""),"")))</f>
        <v>#REF!</v>
      </c>
      <c r="C11" s="12" t="e">
        <f>IF(#REF!="",[1]info!$A$66,IF(#REF!="",[1]info!$A$67,""))</f>
        <v>#REF!</v>
      </c>
      <c r="D11" s="21" t="s">
        <v>26</v>
      </c>
      <c r="E11" s="22" t="s">
        <v>27</v>
      </c>
      <c r="F11" s="23" t="str">
        <f>HYPERLINK("https://energon.ru/ups/ups-safe-pro/ups-pro-safe-1000/","описание")</f>
        <v>описание</v>
      </c>
      <c r="G11" s="17">
        <f>IF(D11="","",VLOOKUP(D11,'[2]Стоимость '!$D:$F,3,0))</f>
        <v>4656761035506</v>
      </c>
      <c r="H11" s="17">
        <v>3703020270001</v>
      </c>
      <c r="I11" s="7">
        <v>1000750535</v>
      </c>
      <c r="J11" s="24" t="str">
        <f t="shared" si="0"/>
        <v>B2B</v>
      </c>
      <c r="K11" s="25"/>
      <c r="L11" s="19">
        <v>2</v>
      </c>
    </row>
    <row r="12" spans="1:14" ht="12" customHeight="1" x14ac:dyDescent="0.3">
      <c r="A12" s="11" t="s">
        <v>28</v>
      </c>
      <c r="B12" s="12"/>
      <c r="C12" s="12"/>
      <c r="D12" s="13"/>
      <c r="E12" s="14" t="s">
        <v>12</v>
      </c>
      <c r="F12" s="15"/>
      <c r="G12" s="16" t="str">
        <f>IF(D12="","",VLOOKUP(D12,'[2]Стоимость '!$D:$F,3,0))</f>
        <v/>
      </c>
      <c r="H12" s="17"/>
      <c r="I12" s="17"/>
      <c r="J12" s="7" t="str">
        <f t="shared" si="0"/>
        <v/>
      </c>
      <c r="K12" s="18"/>
      <c r="L12" s="19"/>
    </row>
    <row r="13" spans="1:14" s="26" customFormat="1" ht="12" customHeight="1" x14ac:dyDescent="0.2">
      <c r="A13" s="20"/>
      <c r="B13" s="12" t="e">
        <f>IF(#REF!="","",IF(#REF!&gt;#REF!,[1]info!$A$64,IF(C13="",IF(#REF!&gt;#REF!,[1]info!$A$65,""),"")))</f>
        <v>#REF!</v>
      </c>
      <c r="C13" s="12" t="e">
        <f>IF(#REF!="",[1]info!$A$66,IF(#REF!="",[1]info!$A$67,""))</f>
        <v>#REF!</v>
      </c>
      <c r="D13" s="21" t="s">
        <v>29</v>
      </c>
      <c r="E13" s="22" t="s">
        <v>30</v>
      </c>
      <c r="F13" s="23" t="str">
        <f>HYPERLINK("https://energon.ru/ups/ups-safe-pro-lcd/ups-pro-safe-lcd-600/","описание")</f>
        <v>описание</v>
      </c>
      <c r="G13" s="17">
        <f>IF(D13="","",VLOOKUP(D13,'[2]Стоимость '!$D:$F,3,0))</f>
        <v>4656761035513</v>
      </c>
      <c r="H13" s="17">
        <v>3703020280001</v>
      </c>
      <c r="I13" s="7">
        <v>1000750536</v>
      </c>
      <c r="J13" s="24" t="str">
        <f t="shared" si="0"/>
        <v>B2B</v>
      </c>
      <c r="K13" s="25"/>
      <c r="L13" s="19">
        <v>2</v>
      </c>
    </row>
    <row r="14" spans="1:14" s="26" customFormat="1" ht="12" customHeight="1" x14ac:dyDescent="0.2">
      <c r="A14" s="20"/>
      <c r="B14" s="12" t="e">
        <f>IF(#REF!="","",IF(#REF!&gt;#REF!,[1]info!$A$64,IF(C14="",IF(#REF!&gt;#REF!,[1]info!$A$65,""),"")))</f>
        <v>#REF!</v>
      </c>
      <c r="C14" s="12" t="e">
        <f>IF(#REF!="",[1]info!$A$66,IF(#REF!="",[1]info!$A$67,""))</f>
        <v>#REF!</v>
      </c>
      <c r="D14" s="21" t="s">
        <v>31</v>
      </c>
      <c r="E14" s="22" t="s">
        <v>32</v>
      </c>
      <c r="F14" s="23" t="str">
        <f>HYPERLINK("https://energon.ru/ups/ups-safe-pro-lcd/ups-pro-safe-lcd-800/","описание")</f>
        <v>описание</v>
      </c>
      <c r="G14" s="17">
        <f>IF(D14="","",VLOOKUP(D14,'[2]Стоимость '!$D:$F,3,0))</f>
        <v>4656761035520</v>
      </c>
      <c r="H14" s="17">
        <v>3703020280002</v>
      </c>
      <c r="I14" s="7">
        <v>1000750537</v>
      </c>
      <c r="J14" s="24" t="str">
        <f t="shared" si="0"/>
        <v>B2B</v>
      </c>
      <c r="K14" s="25"/>
      <c r="L14" s="19">
        <v>2</v>
      </c>
    </row>
    <row r="15" spans="1:14" s="26" customFormat="1" ht="12" customHeight="1" x14ac:dyDescent="0.2">
      <c r="A15" s="20"/>
      <c r="B15" s="12" t="e">
        <f>IF(#REF!="","",IF(#REF!&gt;#REF!,[1]info!$A$64,IF(C15="",IF(#REF!&gt;#REF!,[1]info!$A$65,""),"")))</f>
        <v>#REF!</v>
      </c>
      <c r="C15" s="12" t="e">
        <f>IF(#REF!="",[1]info!$A$66,IF(#REF!="",[1]info!$A$67,""))</f>
        <v>#REF!</v>
      </c>
      <c r="D15" s="21" t="s">
        <v>33</v>
      </c>
      <c r="E15" s="22" t="s">
        <v>34</v>
      </c>
      <c r="F15" s="23" t="str">
        <f>HYPERLINK("https://energon.ru/ups/ups-safe-pro-lcd/ups-pro-safe-lcd-1000/","описание")</f>
        <v>описание</v>
      </c>
      <c r="G15" s="17">
        <f>IF(D15="","",VLOOKUP(D15,'[2]Стоимость '!$D:$F,3,0))</f>
        <v>4656761035537</v>
      </c>
      <c r="H15" s="17">
        <v>3703020280003</v>
      </c>
      <c r="I15" s="7">
        <v>1000750538</v>
      </c>
      <c r="J15" s="24" t="str">
        <f t="shared" si="0"/>
        <v>B2B</v>
      </c>
      <c r="K15" s="25"/>
      <c r="L15" s="19">
        <v>2</v>
      </c>
    </row>
    <row r="16" spans="1:14" ht="12" customHeight="1" x14ac:dyDescent="0.3">
      <c r="A16" s="11" t="s">
        <v>35</v>
      </c>
      <c r="B16" s="12"/>
      <c r="C16" s="12"/>
      <c r="D16" s="13"/>
      <c r="E16" s="14" t="s">
        <v>12</v>
      </c>
      <c r="F16" s="15"/>
      <c r="G16" s="16" t="str">
        <f>IF(D16="","",VLOOKUP(D16,'[2]Стоимость '!$D:$F,3,0))</f>
        <v/>
      </c>
      <c r="H16" s="17"/>
      <c r="I16" s="17"/>
      <c r="J16" s="7" t="str">
        <f t="shared" si="0"/>
        <v/>
      </c>
      <c r="K16" s="18"/>
      <c r="L16" s="19"/>
    </row>
    <row r="17" spans="1:12" s="26" customFormat="1" ht="12" customHeight="1" x14ac:dyDescent="0.2">
      <c r="A17" s="20"/>
      <c r="B17" s="12" t="e">
        <f>IF(#REF!="","",IF(#REF!&gt;#REF!,[1]info!$A$64,IF(C17="",IF(#REF!&gt;#REF!,[1]info!$A$65,""),"")))</f>
        <v>#REF!</v>
      </c>
      <c r="C17" s="12" t="e">
        <f>IF(#REF!="",[1]info!$A$66,IF(#REF!="",[1]info!$A$67,""))</f>
        <v>#REF!</v>
      </c>
      <c r="D17" s="21" t="s">
        <v>36</v>
      </c>
      <c r="E17" s="22" t="s">
        <v>37</v>
      </c>
      <c r="F17" s="23" t="str">
        <f>HYPERLINK("https://energon.ru/ups/ups-safe-uni/ups-uni-450/","описание")</f>
        <v>описание</v>
      </c>
      <c r="G17" s="17">
        <f>IF(D17="","",VLOOKUP(D17,'[2]Стоимость '!$D:$F,3,0))</f>
        <v>4656761035247</v>
      </c>
      <c r="H17" s="17">
        <v>3703020390004</v>
      </c>
      <c r="I17" s="7">
        <v>1000750160</v>
      </c>
      <c r="J17" s="24" t="str">
        <f t="shared" si="0"/>
        <v>B2B</v>
      </c>
      <c r="K17" s="25"/>
      <c r="L17" s="19">
        <v>2</v>
      </c>
    </row>
    <row r="18" spans="1:12" s="26" customFormat="1" ht="12" customHeight="1" x14ac:dyDescent="0.2">
      <c r="A18" s="20"/>
      <c r="B18" s="12" t="e">
        <f>IF(#REF!="","",IF(#REF!&gt;#REF!,[1]info!$A$64,IF(C18="",IF(#REF!&gt;#REF!,[1]info!$A$65,""),"")))</f>
        <v>#REF!</v>
      </c>
      <c r="C18" s="12" t="e">
        <f>IF(#REF!="",[1]info!$A$66,IF(#REF!="",[1]info!$A$67,""))</f>
        <v>#REF!</v>
      </c>
      <c r="D18" s="21" t="s">
        <v>38</v>
      </c>
      <c r="E18" s="22" t="s">
        <v>39</v>
      </c>
      <c r="F18" s="23" t="str">
        <f>HYPERLINK("https://energon.ru/ups/ups-safe-uni/ups-uni-650/","описание")</f>
        <v>описание</v>
      </c>
      <c r="G18" s="17">
        <f>IF(D18="","",VLOOKUP(D18,'[2]Стоимость '!$D:$F,3,0))</f>
        <v>4656761035254</v>
      </c>
      <c r="H18" s="17">
        <v>3703020390006</v>
      </c>
      <c r="I18" s="7">
        <v>1000750161</v>
      </c>
      <c r="J18" s="24" t="str">
        <f t="shared" si="0"/>
        <v>B2B</v>
      </c>
      <c r="K18" s="25"/>
      <c r="L18" s="19">
        <v>2</v>
      </c>
    </row>
    <row r="19" spans="1:12" s="26" customFormat="1" ht="12" customHeight="1" x14ac:dyDescent="0.2">
      <c r="A19" s="20"/>
      <c r="B19" s="12" t="e">
        <f>IF(#REF!="","",IF(#REF!&gt;#REF!,[1]info!$A$64,IF(C19="",IF(#REF!&gt;#REF!,[1]info!$A$65,""),"")))</f>
        <v>#REF!</v>
      </c>
      <c r="C19" s="12" t="e">
        <f>IF(#REF!="",[1]info!$A$66,IF(#REF!="",[1]info!$A$67,""))</f>
        <v>#REF!</v>
      </c>
      <c r="D19" s="21" t="s">
        <v>40</v>
      </c>
      <c r="E19" s="22" t="s">
        <v>41</v>
      </c>
      <c r="F19" s="23" t="str">
        <f>HYPERLINK("https://energon.ru/ups/ups-safe-uni/ups-uni-850/","описание")</f>
        <v>описание</v>
      </c>
      <c r="G19" s="17">
        <f>IF(D19="","",VLOOKUP(D19,'[2]Стоимость '!$D:$F,3,0))</f>
        <v>4656761035261</v>
      </c>
      <c r="H19" s="17">
        <v>3703020390005</v>
      </c>
      <c r="I19" s="7">
        <v>1000750162</v>
      </c>
      <c r="J19" s="24" t="str">
        <f t="shared" si="0"/>
        <v>B2B</v>
      </c>
      <c r="K19" s="25"/>
      <c r="L19" s="19">
        <v>2</v>
      </c>
    </row>
    <row r="20" spans="1:12" s="26" customFormat="1" ht="12" customHeight="1" x14ac:dyDescent="0.2">
      <c r="A20" s="20"/>
      <c r="B20" s="12" t="e">
        <f>IF(#REF!="","",IF(#REF!&gt;#REF!,[1]info!$A$64,IF(C20="",IF(#REF!&gt;#REF!,[1]info!$A$65,""),"")))</f>
        <v>#REF!</v>
      </c>
      <c r="C20" s="12" t="e">
        <f>IF(#REF!="",[1]info!$A$66,IF(#REF!="",[1]info!$A$67,""))</f>
        <v>#REF!</v>
      </c>
      <c r="D20" s="21" t="s">
        <v>42</v>
      </c>
      <c r="E20" s="22" t="s">
        <v>43</v>
      </c>
      <c r="F20" s="23" t="str">
        <f>HYPERLINK("https://energon.ru/ups/ups-safe-uni/ups-uni-1050/","описание")</f>
        <v>описание</v>
      </c>
      <c r="G20" s="17">
        <f>IF(D20="","",VLOOKUP(D20,'[2]Стоимость '!$D:$F,3,0))</f>
        <v>4656761035278</v>
      </c>
      <c r="H20" s="17">
        <v>3703020390001</v>
      </c>
      <c r="I20" s="7">
        <v>1000750163</v>
      </c>
      <c r="J20" s="24" t="str">
        <f t="shared" si="0"/>
        <v>B2B</v>
      </c>
      <c r="K20" s="25"/>
      <c r="L20" s="19">
        <v>2</v>
      </c>
    </row>
    <row r="21" spans="1:12" s="26" customFormat="1" ht="12" customHeight="1" x14ac:dyDescent="0.2">
      <c r="A21" s="20"/>
      <c r="B21" s="12" t="e">
        <f>IF(#REF!="","",IF(#REF!&gt;#REF!,[1]info!$A$64,IF(C21="",IF(#REF!&gt;#REF!,[1]info!$A$65,""),"")))</f>
        <v>#REF!</v>
      </c>
      <c r="C21" s="12" t="e">
        <f>IF(#REF!="",[1]info!$A$66,IF(#REF!="",[1]info!$A$67,""))</f>
        <v>#REF!</v>
      </c>
      <c r="D21" s="21" t="s">
        <v>44</v>
      </c>
      <c r="E21" s="22" t="s">
        <v>45</v>
      </c>
      <c r="F21" s="23" t="str">
        <f>HYPERLINK("https://energon.ru/ups/ups-safe-uni/ups-uni-1500/","описание")</f>
        <v>описание</v>
      </c>
      <c r="G21" s="17">
        <f>IF(D21="","",VLOOKUP(D21,'[2]Стоимость '!$D:$F,3,0))</f>
        <v>4656761035285</v>
      </c>
      <c r="H21" s="17">
        <v>3703020390002</v>
      </c>
      <c r="I21" s="7">
        <v>1000750164</v>
      </c>
      <c r="J21" s="24" t="str">
        <f t="shared" si="0"/>
        <v>B2B</v>
      </c>
      <c r="K21" s="25"/>
      <c r="L21" s="19">
        <v>2</v>
      </c>
    </row>
    <row r="22" spans="1:12" s="26" customFormat="1" ht="12" customHeight="1" x14ac:dyDescent="0.2">
      <c r="A22" s="20"/>
      <c r="B22" s="12" t="e">
        <f>IF(#REF!="","",IF(#REF!&gt;#REF!,[1]info!$A$64,IF(C22="",IF(#REF!&gt;#REF!,[1]info!$A$65,""),"")))</f>
        <v>#REF!</v>
      </c>
      <c r="C22" s="12" t="e">
        <f>IF(#REF!="",[1]info!$A$66,IF(#REF!="",[1]info!$A$67,""))</f>
        <v>#REF!</v>
      </c>
      <c r="D22" s="21" t="s">
        <v>46</v>
      </c>
      <c r="E22" s="22" t="s">
        <v>47</v>
      </c>
      <c r="F22" s="23" t="str">
        <f>HYPERLINK("https://energon.ru/ups/ups-safe-uni/ups-uni-2000/","описание")</f>
        <v>описание</v>
      </c>
      <c r="G22" s="17">
        <f>IF(D22="","",VLOOKUP(D22,'[2]Стоимость '!$D:$F,3,0))</f>
        <v>4656761035292</v>
      </c>
      <c r="H22" s="17">
        <v>3703020390003</v>
      </c>
      <c r="I22" s="7">
        <v>1000750165</v>
      </c>
      <c r="J22" s="24" t="str">
        <f t="shared" si="0"/>
        <v>B2B</v>
      </c>
      <c r="K22" s="25"/>
      <c r="L22" s="19">
        <v>2</v>
      </c>
    </row>
    <row r="23" spans="1:12" ht="12" customHeight="1" x14ac:dyDescent="0.3">
      <c r="A23" s="11" t="s">
        <v>48</v>
      </c>
      <c r="B23" s="12"/>
      <c r="C23" s="12"/>
      <c r="D23" s="13"/>
      <c r="E23" s="14" t="s">
        <v>12</v>
      </c>
      <c r="F23" s="15"/>
      <c r="G23" s="16" t="str">
        <f>IF(D23="","",VLOOKUP(D23,'[2]Стоимость '!$D:$F,3,0))</f>
        <v/>
      </c>
      <c r="H23" s="17"/>
      <c r="I23" s="17"/>
      <c r="J23" s="7" t="str">
        <f t="shared" si="0"/>
        <v/>
      </c>
      <c r="K23" s="18"/>
      <c r="L23" s="19"/>
    </row>
    <row r="24" spans="1:12" s="26" customFormat="1" ht="12" customHeight="1" x14ac:dyDescent="0.2">
      <c r="A24" s="20"/>
      <c r="B24" s="12" t="e">
        <f>IF(#REF!="","",IF(#REF!&gt;#REF!,[1]info!$A$64,IF(C24="",IF(#REF!&gt;#REF!,[1]info!$A$65,""),"")))</f>
        <v>#REF!</v>
      </c>
      <c r="C24" s="12" t="e">
        <f>IF(#REF!="",[1]info!$A$66,IF(#REF!="",[1]info!$A$67,""))</f>
        <v>#REF!</v>
      </c>
      <c r="D24" s="21" t="s">
        <v>49</v>
      </c>
      <c r="E24" s="22" t="s">
        <v>50</v>
      </c>
      <c r="F24" s="23" t="str">
        <f>HYPERLINK("https://energon.ru/ups/ups-safe-uni-pro/ups-uni-pro-600/","описание")</f>
        <v>описание</v>
      </c>
      <c r="G24" s="17">
        <f>IF(D24="","",VLOOKUP(D24,'[2]Стоимость '!$D:$F,3,0))</f>
        <v>4656761035308</v>
      </c>
      <c r="H24" s="17">
        <v>3703020400003</v>
      </c>
      <c r="I24" s="7">
        <v>1000750166</v>
      </c>
      <c r="J24" s="24" t="str">
        <f t="shared" si="0"/>
        <v>B2B</v>
      </c>
      <c r="K24" s="25"/>
      <c r="L24" s="19">
        <v>2</v>
      </c>
    </row>
    <row r="25" spans="1:12" s="26" customFormat="1" ht="12" customHeight="1" x14ac:dyDescent="0.2">
      <c r="A25" s="20"/>
      <c r="B25" s="12" t="e">
        <f>IF(#REF!="","",IF(#REF!&gt;#REF!,[1]info!$A$64,IF(C25="",IF(#REF!&gt;#REF!,[1]info!$A$65,""),"")))</f>
        <v>#REF!</v>
      </c>
      <c r="C25" s="12" t="e">
        <f>IF(#REF!="",[1]info!$A$66,IF(#REF!="",[1]info!$A$67,""))</f>
        <v>#REF!</v>
      </c>
      <c r="D25" s="21" t="s">
        <v>51</v>
      </c>
      <c r="E25" s="22" t="s">
        <v>52</v>
      </c>
      <c r="F25" s="23" t="str">
        <f>HYPERLINK("https://energon.ru/ups/ups-safe-uni-pro/ups-uni-pro-800/","описание")</f>
        <v>описание</v>
      </c>
      <c r="G25" s="17">
        <f>IF(D25="","",VLOOKUP(D25,'[2]Стоимость '!$D:$F,3,0))</f>
        <v>4656761035315</v>
      </c>
      <c r="H25" s="17">
        <v>3703020400005</v>
      </c>
      <c r="I25" s="7">
        <v>1000750167</v>
      </c>
      <c r="J25" s="24" t="str">
        <f t="shared" si="0"/>
        <v>B2B</v>
      </c>
      <c r="K25" s="25"/>
      <c r="L25" s="19">
        <v>2</v>
      </c>
    </row>
    <row r="26" spans="1:12" s="26" customFormat="1" ht="12" customHeight="1" x14ac:dyDescent="0.2">
      <c r="A26" s="20"/>
      <c r="B26" s="12" t="e">
        <f>IF(#REF!="","",IF(#REF!&gt;#REF!,[1]info!$A$64,IF(C26="",IF(#REF!&gt;#REF!,[1]info!$A$65,""),"")))</f>
        <v>#REF!</v>
      </c>
      <c r="C26" s="12" t="e">
        <f>IF(#REF!="",[1]info!$A$66,IF(#REF!="",[1]info!$A$67,""))</f>
        <v>#REF!</v>
      </c>
      <c r="D26" s="21" t="s">
        <v>53</v>
      </c>
      <c r="E26" s="22" t="s">
        <v>54</v>
      </c>
      <c r="F26" s="23" t="str">
        <f>HYPERLINK("https://energon.ru/ups/ups-safe-uni-pro/ups-uni-pro-1000/","описание")</f>
        <v>описание</v>
      </c>
      <c r="G26" s="17">
        <f>IF(D26="","",VLOOKUP(D26,'[2]Стоимость '!$D:$F,3,0))</f>
        <v>4656761035322</v>
      </c>
      <c r="H26" s="17">
        <v>3703020400002</v>
      </c>
      <c r="I26" s="7">
        <v>1000750168</v>
      </c>
      <c r="J26" s="24" t="str">
        <f t="shared" si="0"/>
        <v>B2B</v>
      </c>
      <c r="K26" s="25"/>
      <c r="L26" s="19">
        <v>2</v>
      </c>
    </row>
    <row r="27" spans="1:12" s="26" customFormat="1" ht="12" customHeight="1" x14ac:dyDescent="0.2">
      <c r="A27" s="20"/>
      <c r="B27" s="12" t="e">
        <f>IF(#REF!="","",IF(#REF!&gt;#REF!,[1]info!$A$64,IF(C27="",IF(#REF!&gt;#REF!,[1]info!$A$65,""),"")))</f>
        <v>#REF!</v>
      </c>
      <c r="C27" s="12" t="e">
        <f>IF(#REF!="",[1]info!$A$66,IF(#REF!="",[1]info!$A$67,""))</f>
        <v>#REF!</v>
      </c>
      <c r="D27" s="21" t="s">
        <v>55</v>
      </c>
      <c r="E27" s="22" t="s">
        <v>56</v>
      </c>
      <c r="F27" s="23" t="str">
        <f>HYPERLINK("https://energon.ru/ups/ups-safe-uni-pro/ups-uni-pro-1500/","описание")</f>
        <v>описание</v>
      </c>
      <c r="G27" s="17">
        <f>IF(D27="","",VLOOKUP(D27,'[2]Стоимость '!$D:$F,3,0))</f>
        <v>4656761035339</v>
      </c>
      <c r="H27" s="17">
        <v>3703020400001</v>
      </c>
      <c r="I27" s="7">
        <v>1000750169</v>
      </c>
      <c r="J27" s="24" t="str">
        <f t="shared" si="0"/>
        <v>B2B</v>
      </c>
      <c r="K27" s="25"/>
      <c r="L27" s="19">
        <v>2</v>
      </c>
    </row>
    <row r="28" spans="1:12" s="26" customFormat="1" ht="12" customHeight="1" x14ac:dyDescent="0.2">
      <c r="A28" s="20"/>
      <c r="B28" s="12" t="e">
        <f>IF(#REF!="","",IF(#REF!&gt;#REF!,[1]info!$A$64,IF(C28="",IF(#REF!&gt;#REF!,[1]info!$A$65,""),"")))</f>
        <v>#REF!</v>
      </c>
      <c r="C28" s="12" t="e">
        <f>IF(#REF!="",[1]info!$A$66,IF(#REF!="",[1]info!$A$67,""))</f>
        <v>#REF!</v>
      </c>
      <c r="D28" s="21" t="s">
        <v>57</v>
      </c>
      <c r="E28" s="22" t="s">
        <v>58</v>
      </c>
      <c r="F28" s="23" t="str">
        <f>HYPERLINK("https://energon.ru/ups/ups-safe-uni-pro/ups-uni-pro-2000/","описание")</f>
        <v>описание</v>
      </c>
      <c r="G28" s="17">
        <f>IF(D28="","",VLOOKUP(D28,'[2]Стоимость '!$D:$F,3,0))</f>
        <v>4656761035346</v>
      </c>
      <c r="H28" s="17">
        <v>3703020400004</v>
      </c>
      <c r="I28" s="7">
        <v>1000750170</v>
      </c>
      <c r="J28" s="24" t="str">
        <f t="shared" si="0"/>
        <v>B2B</v>
      </c>
      <c r="K28" s="25"/>
      <c r="L28" s="19">
        <v>2</v>
      </c>
    </row>
    <row r="29" spans="1:12" ht="12" customHeight="1" x14ac:dyDescent="0.3">
      <c r="A29" s="11" t="s">
        <v>59</v>
      </c>
      <c r="B29" s="12"/>
      <c r="C29" s="12"/>
      <c r="D29" s="13"/>
      <c r="E29" s="14" t="s">
        <v>12</v>
      </c>
      <c r="F29" s="15"/>
      <c r="G29" s="16" t="str">
        <f>IF(D29="","",VLOOKUP(D29,'[2]Стоимость '!$D:$F,3,0))</f>
        <v/>
      </c>
      <c r="H29" s="17"/>
      <c r="I29" s="17"/>
      <c r="J29" s="7" t="str">
        <f t="shared" si="0"/>
        <v/>
      </c>
      <c r="K29" s="18"/>
      <c r="L29" s="19"/>
    </row>
    <row r="30" spans="1:12" s="26" customFormat="1" ht="12" customHeight="1" x14ac:dyDescent="0.2">
      <c r="A30" s="20"/>
      <c r="B30" s="12" t="e">
        <f>IF(#REF!="","",IF(#REF!&gt;#REF!,[1]info!$A$64,IF(C30="",IF(#REF!&gt;#REF!,[1]info!$A$65,""),"")))</f>
        <v>#REF!</v>
      </c>
      <c r="C30" s="12" t="e">
        <f>IF(#REF!="",[1]info!$A$66,IF(#REF!="",[1]info!$A$67,""))</f>
        <v>#REF!</v>
      </c>
      <c r="D30" s="21" t="s">
        <v>60</v>
      </c>
      <c r="E30" s="22" t="s">
        <v>61</v>
      </c>
      <c r="F30" s="23" t="str">
        <f>HYPERLINK("https://energon.ru/ups/ups-data/ups-data-1kva/","описание")</f>
        <v>описание</v>
      </c>
      <c r="G30" s="17">
        <f>IF(D30="","",VLOOKUP(D30,'[2]Стоимость '!$D:$F,3,0))</f>
        <v>4656761035544</v>
      </c>
      <c r="H30" s="17">
        <v>3703020030003</v>
      </c>
      <c r="I30" s="7">
        <v>1000750171</v>
      </c>
      <c r="J30" s="24" t="str">
        <f t="shared" si="0"/>
        <v>B2B</v>
      </c>
      <c r="K30" s="25"/>
      <c r="L30" s="19">
        <v>2</v>
      </c>
    </row>
    <row r="31" spans="1:12" s="26" customFormat="1" ht="12" customHeight="1" x14ac:dyDescent="0.2">
      <c r="A31" s="20"/>
      <c r="B31" s="12" t="e">
        <f>IF(#REF!="","",IF(#REF!&gt;#REF!,[1]info!$A$64,IF(C31="",IF(#REF!&gt;#REF!,[1]info!$A$65,""),"")))</f>
        <v>#REF!</v>
      </c>
      <c r="C31" s="12" t="e">
        <f>IF(#REF!="",[1]info!$A$66,IF(#REF!="",[1]info!$A$67,""))</f>
        <v>#REF!</v>
      </c>
      <c r="D31" s="21" t="s">
        <v>62</v>
      </c>
      <c r="E31" s="22" t="s">
        <v>63</v>
      </c>
      <c r="F31" s="23" t="str">
        <f>HYPERLINK("https://energon.ru/ups/ups-data/ups-data-1-5-kva/","описание")</f>
        <v>описание</v>
      </c>
      <c r="G31" s="17">
        <f>IF(D31="","",VLOOKUP(D31,'[2]Стоимость '!$D:$F,3,0))</f>
        <v>4656761035551</v>
      </c>
      <c r="H31" s="17">
        <v>3703020030002</v>
      </c>
      <c r="I31" s="7">
        <v>1000750172</v>
      </c>
      <c r="J31" s="24" t="str">
        <f t="shared" si="0"/>
        <v>B2B</v>
      </c>
      <c r="K31" s="25"/>
      <c r="L31" s="19">
        <v>2</v>
      </c>
    </row>
    <row r="32" spans="1:12" s="26" customFormat="1" ht="12" customHeight="1" x14ac:dyDescent="0.2">
      <c r="A32" s="20"/>
      <c r="B32" s="12" t="e">
        <f>IF(#REF!="","",IF(#REF!&gt;#REF!,[1]info!$A$64,IF(C32="",IF(#REF!&gt;#REF!,[1]info!$A$65,""),"")))</f>
        <v>#REF!</v>
      </c>
      <c r="C32" s="12" t="e">
        <f>IF(#REF!="",[1]info!$A$66,IF(#REF!="",[1]info!$A$67,""))</f>
        <v>#REF!</v>
      </c>
      <c r="D32" s="21" t="s">
        <v>64</v>
      </c>
      <c r="E32" s="22" t="s">
        <v>65</v>
      </c>
      <c r="F32" s="23" t="str">
        <f>HYPERLINK("https://energon.ru/ups/ups-data/ups-data-2-kva/","описание")</f>
        <v>описание</v>
      </c>
      <c r="G32" s="17">
        <f>IF(D32="","",VLOOKUP(D32,'[2]Стоимость '!$D:$F,3,0))</f>
        <v>4656761035568</v>
      </c>
      <c r="H32" s="17">
        <v>3703020030001</v>
      </c>
      <c r="I32" s="7">
        <v>1000750173</v>
      </c>
      <c r="J32" s="24" t="str">
        <f t="shared" si="0"/>
        <v>B2B</v>
      </c>
      <c r="K32" s="25"/>
      <c r="L32" s="19">
        <v>2</v>
      </c>
    </row>
    <row r="33" spans="1:12" s="26" customFormat="1" ht="12" customHeight="1" x14ac:dyDescent="0.2">
      <c r="A33" s="20"/>
      <c r="B33" s="12" t="e">
        <f>IF(#REF!="","",IF(#REF!&gt;#REF!,[1]info!$A$64,IF(C33="",IF(#REF!&gt;#REF!,[1]info!$A$65,""),"")))</f>
        <v>#REF!</v>
      </c>
      <c r="C33" s="12" t="e">
        <f>IF(#REF!="",[1]info!$A$66,IF(#REF!="",[1]info!$A$67,""))</f>
        <v>#REF!</v>
      </c>
      <c r="D33" s="21" t="s">
        <v>66</v>
      </c>
      <c r="E33" s="22" t="s">
        <v>67</v>
      </c>
      <c r="F33" s="23" t="str">
        <f>HYPERLINK("https://energon.ru/ups/ups-data/ups-data-3-kva/","описание")</f>
        <v>описание</v>
      </c>
      <c r="G33" s="17">
        <f>IF(D33="","",VLOOKUP(D33,'[2]Стоимость '!$D:$F,3,0))</f>
        <v>4656761035575</v>
      </c>
      <c r="H33" s="17">
        <v>3703020030004</v>
      </c>
      <c r="I33" s="7">
        <v>1000750174</v>
      </c>
      <c r="J33" s="24" t="str">
        <f t="shared" si="0"/>
        <v>B2B</v>
      </c>
      <c r="K33" s="25"/>
      <c r="L33" s="19">
        <v>2</v>
      </c>
    </row>
    <row r="34" spans="1:12" ht="12" customHeight="1" x14ac:dyDescent="0.3">
      <c r="A34" s="11" t="s">
        <v>68</v>
      </c>
      <c r="B34" s="12"/>
      <c r="C34" s="12"/>
      <c r="D34" s="13"/>
      <c r="E34" s="14" t="s">
        <v>12</v>
      </c>
      <c r="F34" s="15"/>
      <c r="G34" s="16" t="str">
        <f>IF(D34="","",VLOOKUP(D34,'[2]Стоимость '!$D:$F,3,0))</f>
        <v/>
      </c>
      <c r="H34" s="17"/>
      <c r="I34" s="17"/>
      <c r="J34" s="7" t="str">
        <f t="shared" si="0"/>
        <v/>
      </c>
      <c r="K34" s="18"/>
      <c r="L34" s="19"/>
    </row>
    <row r="35" spans="1:12" s="26" customFormat="1" ht="12" customHeight="1" x14ac:dyDescent="0.2">
      <c r="A35" s="20"/>
      <c r="B35" s="12" t="e">
        <f>IF(#REF!="","",IF(#REF!&gt;#REF!,[1]info!$A$64,IF(C35="",IF(#REF!&gt;#REF!,[1]info!$A$65,""),"")))</f>
        <v>#REF!</v>
      </c>
      <c r="C35" s="12" t="e">
        <f>IF(#REF!="",[1]info!$A$66,IF(#REF!="",[1]info!$A$67,""))</f>
        <v>#REF!</v>
      </c>
      <c r="D35" s="21" t="s">
        <v>69</v>
      </c>
      <c r="E35" s="22" t="s">
        <v>70</v>
      </c>
      <c r="F35" s="23" t="str">
        <f>HYPERLINK("https://energon.ru/ups/ups-data-pro/ups-data-pro-1kva/","описание")</f>
        <v>описание</v>
      </c>
      <c r="G35" s="17">
        <f>IF(D35="","",VLOOKUP(D35,'[2]Стоимость '!$D:$F,3,0))</f>
        <v>4656761035414</v>
      </c>
      <c r="H35" s="17">
        <v>3703020040002</v>
      </c>
      <c r="I35" s="7">
        <v>1000750175</v>
      </c>
      <c r="J35" s="24" t="str">
        <f t="shared" si="0"/>
        <v>B2B</v>
      </c>
      <c r="K35" s="25"/>
      <c r="L35" s="19">
        <v>2</v>
      </c>
    </row>
    <row r="36" spans="1:12" s="26" customFormat="1" ht="12" customHeight="1" x14ac:dyDescent="0.2">
      <c r="A36" s="20"/>
      <c r="B36" s="12" t="e">
        <f>IF(#REF!="","",IF(#REF!&gt;#REF!,[1]info!$A$64,IF(C36="",IF(#REF!&gt;#REF!,[1]info!$A$65,""),"")))</f>
        <v>#REF!</v>
      </c>
      <c r="C36" s="12" t="e">
        <f>IF(#REF!="",[1]info!$A$66,IF(#REF!="",[1]info!$A$67,""))</f>
        <v>#REF!</v>
      </c>
      <c r="D36" s="21" t="s">
        <v>71</v>
      </c>
      <c r="E36" s="22" t="s">
        <v>72</v>
      </c>
      <c r="F36" s="23" t="str">
        <f>HYPERLINK("https://energon.ru/ups/ups-data-pro/ups-data-pro-2kva/","описание")</f>
        <v>описание</v>
      </c>
      <c r="G36" s="17">
        <f>IF(D36="","",VLOOKUP(D36,'[2]Стоимость '!$D:$F,3,0))</f>
        <v>4656761035421</v>
      </c>
      <c r="H36" s="17">
        <v>3703020040003</v>
      </c>
      <c r="I36" s="7">
        <v>1000750176</v>
      </c>
      <c r="J36" s="24" t="str">
        <f t="shared" si="0"/>
        <v>B2B</v>
      </c>
      <c r="K36" s="25"/>
      <c r="L36" s="19">
        <v>2</v>
      </c>
    </row>
    <row r="37" spans="1:12" s="26" customFormat="1" ht="12" customHeight="1" x14ac:dyDescent="0.2">
      <c r="A37" s="20"/>
      <c r="B37" s="12" t="e">
        <f>IF(#REF!="","",IF(#REF!&gt;#REF!,[1]info!$A$64,IF(C37="",IF(#REF!&gt;#REF!,[1]info!$A$65,""),"")))</f>
        <v>#REF!</v>
      </c>
      <c r="C37" s="12" t="e">
        <f>IF(#REF!="",[1]info!$A$66,IF(#REF!="",[1]info!$A$67,""))</f>
        <v>#REF!</v>
      </c>
      <c r="D37" s="21" t="s">
        <v>73</v>
      </c>
      <c r="E37" s="22" t="s">
        <v>74</v>
      </c>
      <c r="F37" s="23" t="str">
        <f>HYPERLINK("https://energon.ru/ups/ups-data-pro/ups-data-pro-3kva/","описание")</f>
        <v>описание</v>
      </c>
      <c r="G37" s="17">
        <f>IF(D37="","",VLOOKUP(D37,'[2]Стоимость '!$D:$F,3,0))</f>
        <v>4656761035438</v>
      </c>
      <c r="H37" s="17">
        <v>3703020040001</v>
      </c>
      <c r="I37" s="7">
        <v>1000750177</v>
      </c>
      <c r="J37" s="24" t="str">
        <f t="shared" si="0"/>
        <v>B2B</v>
      </c>
      <c r="K37" s="25"/>
      <c r="L37" s="19">
        <v>2</v>
      </c>
    </row>
    <row r="38" spans="1:12" ht="12" customHeight="1" x14ac:dyDescent="0.3">
      <c r="A38" s="11" t="s">
        <v>75</v>
      </c>
      <c r="B38" s="12"/>
      <c r="C38" s="12"/>
      <c r="D38" s="13"/>
      <c r="E38" s="14" t="s">
        <v>12</v>
      </c>
      <c r="F38" s="15"/>
      <c r="G38" s="16" t="str">
        <f>IF(D38="","",VLOOKUP(D38,'[2]Стоимость '!$D:$F,3,0))</f>
        <v/>
      </c>
      <c r="H38" s="17"/>
      <c r="I38" s="17"/>
      <c r="J38" s="7" t="str">
        <f t="shared" si="0"/>
        <v/>
      </c>
      <c r="K38" s="18"/>
      <c r="L38" s="19"/>
    </row>
    <row r="39" spans="1:12" s="26" customFormat="1" ht="12" customHeight="1" x14ac:dyDescent="0.2">
      <c r="A39" s="20"/>
      <c r="B39" s="12" t="e">
        <f>IF(#REF!="","",IF(#REF!&gt;#REF!,[1]info!$A$64,IF(C39="",IF(#REF!&gt;#REF!,[1]info!$A$65,""),"")))</f>
        <v>#REF!</v>
      </c>
      <c r="C39" s="12" t="e">
        <f>IF(#REF!="",[1]info!$A$66,IF(#REF!="",[1]info!$A$67,""))</f>
        <v>#REF!</v>
      </c>
      <c r="D39" s="21" t="s">
        <v>76</v>
      </c>
      <c r="E39" s="22" t="s">
        <v>77</v>
      </c>
      <c r="F39" s="23" t="str">
        <f>HYPERLINK("https://energon.ru/ups/ups-safe-xpert-euro/ups-uni-xpert-euro-1kva/","описание")</f>
        <v>описание</v>
      </c>
      <c r="G39" s="17">
        <f>IF(D39="","",VLOOKUP(D39,'[2]Стоимость '!$D:$F,3,0))</f>
        <v>4656761035353</v>
      </c>
      <c r="H39" s="17">
        <v>3703020440001</v>
      </c>
      <c r="I39" s="7">
        <v>1000750178</v>
      </c>
      <c r="J39" s="24" t="str">
        <f t="shared" si="0"/>
        <v>B2B</v>
      </c>
      <c r="K39" s="25"/>
      <c r="L39" s="19">
        <v>2</v>
      </c>
    </row>
    <row r="40" spans="1:12" s="26" customFormat="1" ht="12" customHeight="1" x14ac:dyDescent="0.2">
      <c r="A40" s="20"/>
      <c r="B40" s="12" t="e">
        <f>IF(#REF!="","",IF(#REF!&gt;#REF!,[1]info!$A$64,IF(C40="",IF(#REF!&gt;#REF!,[1]info!$A$65,""),"")))</f>
        <v>#REF!</v>
      </c>
      <c r="C40" s="12" t="e">
        <f>IF(#REF!="",[1]info!$A$66,IF(#REF!="",[1]info!$A$67,""))</f>
        <v>#REF!</v>
      </c>
      <c r="D40" s="21" t="s">
        <v>78</v>
      </c>
      <c r="E40" s="22" t="s">
        <v>79</v>
      </c>
      <c r="F40" s="23" t="str">
        <f>HYPERLINK("https://energon.ru/ups/ups-safe-xpert-euro/ups-uni-xpert-euro-2kva/","описание")</f>
        <v>описание</v>
      </c>
      <c r="G40" s="17">
        <f>IF(D40="","",VLOOKUP(D40,'[2]Стоимость '!$D:$F,3,0))</f>
        <v>4656761035360</v>
      </c>
      <c r="H40" s="17">
        <v>3703020440002</v>
      </c>
      <c r="I40" s="7">
        <v>1000750179</v>
      </c>
      <c r="J40" s="24" t="str">
        <f t="shared" si="0"/>
        <v>B2B</v>
      </c>
      <c r="K40" s="25"/>
      <c r="L40" s="19">
        <v>2</v>
      </c>
    </row>
    <row r="41" spans="1:12" s="26" customFormat="1" ht="12" customHeight="1" x14ac:dyDescent="0.2">
      <c r="A41" s="20"/>
      <c r="B41" s="12" t="e">
        <f>IF(#REF!="","",IF(#REF!&gt;#REF!,[1]info!$A$64,IF(C41="",IF(#REF!&gt;#REF!,[1]info!$A$65,""),"")))</f>
        <v>#REF!</v>
      </c>
      <c r="C41" s="12" t="e">
        <f>IF(#REF!="",[1]info!$A$66,IF(#REF!="",[1]info!$A$67,""))</f>
        <v>#REF!</v>
      </c>
      <c r="D41" s="21" t="s">
        <v>80</v>
      </c>
      <c r="E41" s="22" t="s">
        <v>81</v>
      </c>
      <c r="F41" s="23" t="str">
        <f>HYPERLINK("https://energon.ru/ups/ups-safe-xpert-euro/ups-uni-xpert-euro-3kva/","описание")</f>
        <v>описание</v>
      </c>
      <c r="G41" s="17">
        <f>IF(D41="","",VLOOKUP(D41,'[2]Стоимость '!$D:$F,3,0))</f>
        <v>4656761035377</v>
      </c>
      <c r="H41" s="17">
        <v>3703020440003</v>
      </c>
      <c r="I41" s="7">
        <v>1000750180</v>
      </c>
      <c r="J41" s="24" t="str">
        <f t="shared" si="0"/>
        <v>B2B</v>
      </c>
      <c r="K41" s="25"/>
      <c r="L41" s="19">
        <v>2</v>
      </c>
    </row>
    <row r="42" spans="1:12" ht="12" customHeight="1" x14ac:dyDescent="0.3">
      <c r="A42" s="11"/>
      <c r="B42" s="12"/>
      <c r="C42" s="12"/>
      <c r="D42" s="13"/>
      <c r="E42" s="14"/>
      <c r="F42" s="15"/>
      <c r="G42" s="16"/>
      <c r="H42" s="17"/>
      <c r="I42" s="17"/>
      <c r="J42" s="7" t="str">
        <f t="shared" si="0"/>
        <v/>
      </c>
      <c r="K42" s="18"/>
      <c r="L42" s="19"/>
    </row>
    <row r="43" spans="1:12" ht="12" customHeight="1" x14ac:dyDescent="0.3">
      <c r="A43" s="11" t="s">
        <v>82</v>
      </c>
      <c r="B43" s="12"/>
      <c r="C43" s="12"/>
      <c r="D43" s="13"/>
      <c r="E43" s="14"/>
      <c r="F43" s="15"/>
      <c r="G43" s="16"/>
      <c r="H43" s="17"/>
      <c r="I43" s="17"/>
      <c r="J43" s="7" t="str">
        <f t="shared" si="0"/>
        <v/>
      </c>
      <c r="K43" s="18"/>
      <c r="L43" s="19"/>
    </row>
    <row r="44" spans="1:12" ht="12" customHeight="1" x14ac:dyDescent="0.3">
      <c r="A44" s="11" t="s">
        <v>83</v>
      </c>
      <c r="B44" s="12"/>
      <c r="C44" s="12"/>
      <c r="D44" s="13"/>
      <c r="E44" s="14"/>
      <c r="F44" s="15"/>
      <c r="G44" s="16"/>
      <c r="H44" s="17"/>
      <c r="I44" s="17"/>
      <c r="J44" s="7" t="str">
        <f t="shared" si="0"/>
        <v/>
      </c>
      <c r="K44" s="18"/>
      <c r="L44" s="19"/>
    </row>
    <row r="45" spans="1:12" s="26" customFormat="1" ht="12" customHeight="1" x14ac:dyDescent="0.2">
      <c r="A45" s="20"/>
      <c r="B45" s="12" t="e">
        <f>IF(#REF!="","",IF(#REF!&gt;#REF!,[1]info!$A$64,IF(C45="",IF(#REF!&gt;#REF!,[1]info!$A$65,""),"")))</f>
        <v>#REF!</v>
      </c>
      <c r="C45" s="12" t="e">
        <f>IF(#REF!="",[1]info!$A$66,IF(#REF!="",[1]info!$A$67,""))</f>
        <v>#REF!</v>
      </c>
      <c r="D45" s="21" t="s">
        <v>84</v>
      </c>
      <c r="E45" s="22" t="s">
        <v>85</v>
      </c>
      <c r="F45" s="23" t="str">
        <f>HYPERLINK("https://energon.ru/stabs/tower/tower-500rf/","описание")</f>
        <v>описание</v>
      </c>
      <c r="G45" s="17">
        <f>VLOOKUP(D45,'[3]Стабилизаторы напряжения'!$C$5:$T$234,18,0)</f>
        <v>4656761035728</v>
      </c>
      <c r="H45" s="17">
        <v>4512020370006</v>
      </c>
      <c r="I45" s="7">
        <v>1000750181</v>
      </c>
      <c r="J45" s="24" t="str">
        <f t="shared" si="0"/>
        <v>B2B</v>
      </c>
      <c r="K45" s="25">
        <f>VLOOKUP(D45,'[3]Стабилизаторы напряжения'!$C$6:$R$90,13,0)</f>
        <v>6</v>
      </c>
      <c r="L45" s="19">
        <v>1</v>
      </c>
    </row>
    <row r="46" spans="1:12" s="26" customFormat="1" ht="12" customHeight="1" x14ac:dyDescent="0.2">
      <c r="A46" s="20"/>
      <c r="B46" s="12" t="e">
        <f>IF(#REF!="","",IF(#REF!&gt;#REF!,[1]info!$A$64,IF(C46="",IF(#REF!&gt;#REF!,[1]info!$A$65,""),"")))</f>
        <v>#REF!</v>
      </c>
      <c r="C46" s="12" t="e">
        <f>IF(#REF!="",[1]info!$A$66,IF(#REF!="",[1]info!$A$67,""))</f>
        <v>#REF!</v>
      </c>
      <c r="D46" s="21" t="s">
        <v>86</v>
      </c>
      <c r="E46" s="22" t="s">
        <v>87</v>
      </c>
      <c r="F46" s="23" t="str">
        <f>HYPERLINK("https://energon.ru/stabs/tower/tower-1000rf/","описание")</f>
        <v>описание</v>
      </c>
      <c r="G46" s="17">
        <f>VLOOKUP(D46,'[3]Стабилизаторы напряжения'!$C$5:$T$234,18,0)</f>
        <v>4656761035735</v>
      </c>
      <c r="H46" s="17">
        <v>4512020370002</v>
      </c>
      <c r="I46" s="7">
        <v>1000750182</v>
      </c>
      <c r="J46" s="24" t="str">
        <f t="shared" si="0"/>
        <v>B2B</v>
      </c>
      <c r="K46" s="25">
        <f>VLOOKUP(D46,'[3]Стабилизаторы напряжения'!$C$6:$R$90,13,0)</f>
        <v>6</v>
      </c>
      <c r="L46" s="19">
        <v>1</v>
      </c>
    </row>
    <row r="47" spans="1:12" s="26" customFormat="1" ht="12" customHeight="1" x14ac:dyDescent="0.2">
      <c r="A47" s="20"/>
      <c r="B47" s="12" t="e">
        <f>IF(#REF!="","",IF(#REF!&gt;#REF!,[1]info!$A$64,IF(C47="",IF(#REF!&gt;#REF!,[1]info!$A$65,""),"")))</f>
        <v>#REF!</v>
      </c>
      <c r="C47" s="12" t="e">
        <f>IF(#REF!="",[1]info!$A$66,IF(#REF!="",[1]info!$A$67,""))</f>
        <v>#REF!</v>
      </c>
      <c r="D47" s="21" t="s">
        <v>88</v>
      </c>
      <c r="E47" s="22" t="s">
        <v>89</v>
      </c>
      <c r="F47" s="23" t="str">
        <f>HYPERLINK("https://energon.ru/stabs/tower/tower-1500rf/","описание")</f>
        <v>описание</v>
      </c>
      <c r="G47" s="17">
        <f>VLOOKUP(D47,'[3]Стабилизаторы напряжения'!$C$5:$T$234,18,0)</f>
        <v>4656761035742</v>
      </c>
      <c r="H47" s="17">
        <v>4512020370004</v>
      </c>
      <c r="I47" s="7">
        <v>1000750183</v>
      </c>
      <c r="J47" s="24" t="str">
        <f t="shared" si="0"/>
        <v>B2B</v>
      </c>
      <c r="K47" s="25">
        <f>VLOOKUP(D47,'[3]Стабилизаторы напряжения'!$C$6:$R$90,13,0)</f>
        <v>4</v>
      </c>
      <c r="L47" s="19">
        <v>1</v>
      </c>
    </row>
    <row r="48" spans="1:12" s="26" customFormat="1" ht="12" customHeight="1" x14ac:dyDescent="0.2">
      <c r="A48" s="20"/>
      <c r="B48" s="12" t="e">
        <f>IF(#REF!="","",IF(#REF!&gt;#REF!,[1]info!$A$64,IF(C48="",IF(#REF!&gt;#REF!,[1]info!$A$65,""),"")))</f>
        <v>#REF!</v>
      </c>
      <c r="C48" s="12" t="e">
        <f>IF(#REF!="",[1]info!$A$66,IF(#REF!="",[1]info!$A$67,""))</f>
        <v>#REF!</v>
      </c>
      <c r="D48" s="21" t="s">
        <v>90</v>
      </c>
      <c r="E48" s="22" t="s">
        <v>91</v>
      </c>
      <c r="F48" s="23" t="str">
        <f>HYPERLINK("https://energon.ru/stabs/tower/tower-2000rf/","описание")</f>
        <v>описание</v>
      </c>
      <c r="G48" s="17">
        <f>VLOOKUP(D48,'[3]Стабилизаторы напряжения'!$C$5:$T$234,18,0)</f>
        <v>4656761035759</v>
      </c>
      <c r="H48" s="17">
        <v>4512020370008</v>
      </c>
      <c r="I48" s="7">
        <v>1000750184</v>
      </c>
      <c r="J48" s="24" t="str">
        <f t="shared" si="0"/>
        <v>B2B</v>
      </c>
      <c r="K48" s="25">
        <f>VLOOKUP(D48,'[3]Стабилизаторы напряжения'!$C$6:$R$90,13,0)</f>
        <v>4</v>
      </c>
      <c r="L48" s="19">
        <v>1</v>
      </c>
    </row>
    <row r="49" spans="1:12" s="26" customFormat="1" ht="12" customHeight="1" x14ac:dyDescent="0.2">
      <c r="A49" s="20"/>
      <c r="B49" s="12" t="e">
        <f>IF(#REF!="","",IF(#REF!&gt;#REF!,[1]info!$A$64,IF(C49="",IF(#REF!&gt;#REF!,[1]info!$A$65,""),"")))</f>
        <v>#REF!</v>
      </c>
      <c r="C49" s="12" t="e">
        <f>IF(#REF!="",[1]info!$A$66,IF(#REF!="",[1]info!$A$67,""))</f>
        <v>#REF!</v>
      </c>
      <c r="D49" s="21" t="s">
        <v>92</v>
      </c>
      <c r="E49" s="22" t="s">
        <v>93</v>
      </c>
      <c r="F49" s="23" t="str">
        <f>HYPERLINK("https://energon.ru/stabs/tower/tower-3000rf/","описание")</f>
        <v>описание</v>
      </c>
      <c r="G49" s="17">
        <f>VLOOKUP(D49,'[3]Стабилизаторы напряжения'!$C$5:$T$234,18,0)</f>
        <v>4656761035766</v>
      </c>
      <c r="H49" s="17">
        <v>4512020370007</v>
      </c>
      <c r="I49" s="7">
        <v>1000750185</v>
      </c>
      <c r="J49" s="24" t="str">
        <f t="shared" si="0"/>
        <v>B2B</v>
      </c>
      <c r="K49" s="25">
        <f>VLOOKUP(D49,'[3]Стабилизаторы напряжения'!$C$6:$R$90,13,0)</f>
        <v>2</v>
      </c>
      <c r="L49" s="19">
        <v>1</v>
      </c>
    </row>
    <row r="50" spans="1:12" s="26" customFormat="1" ht="12" customHeight="1" x14ac:dyDescent="0.2">
      <c r="A50" s="20"/>
      <c r="B50" s="12" t="e">
        <f>IF(#REF!="","",IF(#REF!&gt;#REF!,[1]info!$A$64,IF(C50="",IF(#REF!&gt;#REF!,[1]info!$A$65,""),"")))</f>
        <v>#REF!</v>
      </c>
      <c r="C50" s="12" t="e">
        <f>IF(#REF!="",[1]info!$A$66,IF(#REF!="",[1]info!$A$67,""))</f>
        <v>#REF!</v>
      </c>
      <c r="D50" s="21" t="s">
        <v>94</v>
      </c>
      <c r="E50" s="22" t="s">
        <v>95</v>
      </c>
      <c r="F50" s="23" t="str">
        <f>HYPERLINK("https://energon.ru/stabs/tower/tower-5000rf/","описание")</f>
        <v>описание</v>
      </c>
      <c r="G50" s="17">
        <f>VLOOKUP(D50,'[3]Стабилизаторы напряжения'!$C$5:$T$234,18,0)</f>
        <v>4656761035773</v>
      </c>
      <c r="H50" s="17">
        <v>4512020370005</v>
      </c>
      <c r="I50" s="7">
        <v>1000750186</v>
      </c>
      <c r="J50" s="24" t="str">
        <f t="shared" si="0"/>
        <v>B2B</v>
      </c>
      <c r="K50" s="25">
        <f>VLOOKUP(D50,'[3]Стабилизаторы напряжения'!$C$6:$R$90,13,0)</f>
        <v>2</v>
      </c>
      <c r="L50" s="19">
        <v>1</v>
      </c>
    </row>
    <row r="51" spans="1:12" s="26" customFormat="1" ht="12" customHeight="1" x14ac:dyDescent="0.2">
      <c r="A51" s="20"/>
      <c r="B51" s="12" t="e">
        <f>IF(#REF!="","",IF(#REF!&gt;#REF!,[1]info!$A$64,IF(C51="",IF(#REF!&gt;#REF!,[1]info!$A$65,""),"")))</f>
        <v>#REF!</v>
      </c>
      <c r="C51" s="12" t="e">
        <f>IF(#REF!="",[1]info!$A$66,IF(#REF!="",[1]info!$A$67,""))</f>
        <v>#REF!</v>
      </c>
      <c r="D51" s="21" t="s">
        <v>96</v>
      </c>
      <c r="E51" s="22" t="s">
        <v>97</v>
      </c>
      <c r="F51" s="23" t="str">
        <f>HYPERLINK("https://energon.ru/stabs/tower/tower-8000rf/","описание")</f>
        <v>описание</v>
      </c>
      <c r="G51" s="17">
        <f>VLOOKUP(D51,'[3]Стабилизаторы напряжения'!$C$5:$T$234,18,0)</f>
        <v>4656761035780</v>
      </c>
      <c r="H51" s="17">
        <v>4512020370009</v>
      </c>
      <c r="I51" s="7">
        <v>1000750187</v>
      </c>
      <c r="J51" s="24" t="str">
        <f t="shared" si="0"/>
        <v>B2B</v>
      </c>
      <c r="K51" s="25">
        <f>VLOOKUP(D51,'[3]Стабилизаторы напряжения'!$C$6:$R$90,13,0)</f>
        <v>1</v>
      </c>
      <c r="L51" s="19">
        <v>1</v>
      </c>
    </row>
    <row r="52" spans="1:12" s="26" customFormat="1" ht="12" customHeight="1" x14ac:dyDescent="0.2">
      <c r="A52" s="20"/>
      <c r="B52" s="12" t="e">
        <f>IF(#REF!="","",IF(#REF!&gt;#REF!,[1]info!$A$64,IF(C52="",IF(#REF!&gt;#REF!,[1]info!$A$65,""),"")))</f>
        <v>#REF!</v>
      </c>
      <c r="C52" s="12" t="e">
        <f>IF(#REF!="",[1]info!$A$66,IF(#REF!="",[1]info!$A$67,""))</f>
        <v>#REF!</v>
      </c>
      <c r="D52" s="21" t="s">
        <v>98</v>
      </c>
      <c r="E52" s="22" t="s">
        <v>99</v>
      </c>
      <c r="F52" s="23" t="str">
        <f>HYPERLINK("https://energon.ru/stabs/tower/tower-10000rf/","описание")</f>
        <v>описание</v>
      </c>
      <c r="G52" s="17">
        <f>VLOOKUP(D52,'[3]Стабилизаторы напряжения'!$C$5:$T$234,18,0)</f>
        <v>4656761035797</v>
      </c>
      <c r="H52" s="17">
        <v>4512020370003</v>
      </c>
      <c r="I52" s="7">
        <v>1000750188</v>
      </c>
      <c r="J52" s="24" t="str">
        <f t="shared" si="0"/>
        <v>B2B</v>
      </c>
      <c r="K52" s="25">
        <f>VLOOKUP(D52,'[3]Стабилизаторы напряжения'!$C$6:$R$90,13,0)</f>
        <v>1</v>
      </c>
      <c r="L52" s="19">
        <v>1</v>
      </c>
    </row>
    <row r="53" spans="1:12" s="26" customFormat="1" ht="12" customHeight="1" x14ac:dyDescent="0.2">
      <c r="A53" s="20"/>
      <c r="B53" s="12" t="e">
        <f>IF(#REF!="","",IF(#REF!&gt;#REF!,[1]info!$A$64,IF(C53="",IF(#REF!&gt;#REF!,[1]info!$A$65,""),"")))</f>
        <v>#REF!</v>
      </c>
      <c r="C53" s="12" t="e">
        <f>IF(#REF!="",[1]info!$A$66,IF(#REF!="",[1]info!$A$67,""))</f>
        <v>#REF!</v>
      </c>
      <c r="D53" s="21" t="s">
        <v>100</v>
      </c>
      <c r="E53" s="22" t="s">
        <v>101</v>
      </c>
      <c r="F53" s="23" t="str">
        <f>HYPERLINK("https://energon.ru/stabs/tower/tower-12000rf/","описание")</f>
        <v>описание</v>
      </c>
      <c r="G53" s="17">
        <f>VLOOKUP(D53,'[3]Стабилизаторы напряжения'!$C$5:$T$234,18,0)</f>
        <v>4656761035803</v>
      </c>
      <c r="H53" s="17">
        <v>4512020370001</v>
      </c>
      <c r="I53" s="7">
        <v>1000750189</v>
      </c>
      <c r="J53" s="24" t="str">
        <f t="shared" si="0"/>
        <v>B2B</v>
      </c>
      <c r="K53" s="25">
        <f>VLOOKUP(D53,'[3]Стабилизаторы напряжения'!$C$6:$R$90,13,0)</f>
        <v>1</v>
      </c>
      <c r="L53" s="19">
        <v>1</v>
      </c>
    </row>
    <row r="54" spans="1:12" ht="12" customHeight="1" x14ac:dyDescent="0.3">
      <c r="A54" s="11" t="s">
        <v>102</v>
      </c>
      <c r="B54" s="12"/>
      <c r="C54" s="12"/>
      <c r="D54" s="13"/>
      <c r="E54" s="14"/>
      <c r="F54" s="15"/>
      <c r="G54" s="16"/>
      <c r="H54" s="17"/>
      <c r="I54" s="17"/>
      <c r="J54" s="7" t="str">
        <f t="shared" si="0"/>
        <v/>
      </c>
      <c r="K54" s="18"/>
      <c r="L54" s="19"/>
    </row>
    <row r="55" spans="1:12" s="26" customFormat="1" ht="12" customHeight="1" x14ac:dyDescent="0.2">
      <c r="A55" s="20"/>
      <c r="B55" s="12" t="e">
        <f>IF(#REF!="","",IF(#REF!&gt;#REF!,[1]info!$A$64,IF(C55="",IF(#REF!&gt;#REF!,[1]info!$A$65,""),"")))</f>
        <v>#REF!</v>
      </c>
      <c r="C55" s="12" t="e">
        <f>IF(#REF!="",[1]info!$A$66,IF(#REF!="",[1]info!$A$67,""))</f>
        <v>#REF!</v>
      </c>
      <c r="D55" s="21" t="s">
        <v>103</v>
      </c>
      <c r="E55" s="22" t="s">
        <v>104</v>
      </c>
      <c r="F55" s="23" t="str">
        <f>HYPERLINK("https://energon.ru/stabs/slim/slim-500rw/","описание")</f>
        <v>описание</v>
      </c>
      <c r="G55" s="17">
        <f>VLOOKUP(D55,'[3]Стабилизаторы напряжения'!$C$5:$T$234,18,0)</f>
        <v>4656761035810</v>
      </c>
      <c r="H55" s="17">
        <v>4512020310002</v>
      </c>
      <c r="I55" s="7">
        <v>1000750190</v>
      </c>
      <c r="J55" s="24" t="str">
        <f t="shared" si="0"/>
        <v>B2B</v>
      </c>
      <c r="K55" s="25">
        <f>VLOOKUP(D55,'[3]Стабилизаторы напряжения'!$C$6:$R$90,13,0)</f>
        <v>4</v>
      </c>
      <c r="L55" s="19">
        <v>1</v>
      </c>
    </row>
    <row r="56" spans="1:12" s="26" customFormat="1" ht="12" customHeight="1" x14ac:dyDescent="0.2">
      <c r="A56" s="20"/>
      <c r="B56" s="12" t="e">
        <f>IF(#REF!="","",IF(#REF!&gt;#REF!,[1]info!$A$64,IF(C56="",IF(#REF!&gt;#REF!,[1]info!$A$65,""),"")))</f>
        <v>#REF!</v>
      </c>
      <c r="C56" s="12" t="e">
        <f>IF(#REF!="",[1]info!$A$66,IF(#REF!="",[1]info!$A$67,""))</f>
        <v>#REF!</v>
      </c>
      <c r="D56" s="21" t="s">
        <v>105</v>
      </c>
      <c r="E56" s="22" t="s">
        <v>106</v>
      </c>
      <c r="F56" s="23" t="str">
        <f>HYPERLINK("https://energon.ru/stabs/slim/slim-1000rw/","описание")</f>
        <v>описание</v>
      </c>
      <c r="G56" s="17">
        <f>VLOOKUP(D56,'[3]Стабилизаторы напряжения'!$C$5:$T$234,18,0)</f>
        <v>4656761035827</v>
      </c>
      <c r="H56" s="17">
        <v>4512020310001</v>
      </c>
      <c r="I56" s="7">
        <v>1000750191</v>
      </c>
      <c r="J56" s="24" t="str">
        <f t="shared" si="0"/>
        <v>B2B</v>
      </c>
      <c r="K56" s="25">
        <f>VLOOKUP(D56,'[3]Стабилизаторы напряжения'!$C$6:$R$90,13,0)</f>
        <v>4</v>
      </c>
      <c r="L56" s="19">
        <v>1</v>
      </c>
    </row>
    <row r="57" spans="1:12" s="26" customFormat="1" ht="12" customHeight="1" x14ac:dyDescent="0.2">
      <c r="A57" s="20"/>
      <c r="B57" s="12" t="e">
        <f>IF(#REF!="","",IF(#REF!&gt;#REF!,[1]info!$A$64,IF(C57="",IF(#REF!&gt;#REF!,[1]info!$A$65,""),"")))</f>
        <v>#REF!</v>
      </c>
      <c r="C57" s="12" t="e">
        <f>IF(#REF!="",[1]info!$A$66,IF(#REF!="",[1]info!$A$67,""))</f>
        <v>#REF!</v>
      </c>
      <c r="D57" s="21" t="s">
        <v>107</v>
      </c>
      <c r="E57" s="22" t="s">
        <v>108</v>
      </c>
      <c r="F57" s="23" t="str">
        <f>HYPERLINK("https://energon.ru/stabs/slim/slim-1500rw/","описание")</f>
        <v>описание</v>
      </c>
      <c r="G57" s="17">
        <f>VLOOKUP(D57,'[3]Стабилизаторы напряжения'!$C$5:$T$234,18,0)</f>
        <v>4656761035834</v>
      </c>
      <c r="H57" s="17">
        <v>4512020310003</v>
      </c>
      <c r="I57" s="7">
        <v>1000750192</v>
      </c>
      <c r="J57" s="24" t="str">
        <f t="shared" si="0"/>
        <v>B2B</v>
      </c>
      <c r="K57" s="25">
        <f>VLOOKUP(D57,'[3]Стабилизаторы напряжения'!$C$6:$R$90,13,0)</f>
        <v>4</v>
      </c>
      <c r="L57" s="19">
        <v>1</v>
      </c>
    </row>
    <row r="58" spans="1:12" s="26" customFormat="1" ht="12" customHeight="1" x14ac:dyDescent="0.2">
      <c r="A58" s="20"/>
      <c r="B58" s="12" t="e">
        <f>IF(#REF!="","",IF(#REF!&gt;#REF!,[1]info!$A$64,IF(C58="",IF(#REF!&gt;#REF!,[1]info!$A$65,""),"")))</f>
        <v>#REF!</v>
      </c>
      <c r="C58" s="12" t="e">
        <f>IF(#REF!="",[1]info!$A$66,IF(#REF!="",[1]info!$A$67,""))</f>
        <v>#REF!</v>
      </c>
      <c r="D58" s="21" t="s">
        <v>109</v>
      </c>
      <c r="E58" s="22" t="s">
        <v>110</v>
      </c>
      <c r="F58" s="23" t="str">
        <f>HYPERLINK("https://energon.ru/stabs/slim/slim-2000rw/","описание")</f>
        <v>описание</v>
      </c>
      <c r="G58" s="17">
        <f>VLOOKUP(D58,'[3]Стабилизаторы напряжения'!$C$5:$T$234,18,0)</f>
        <v>4656761035841</v>
      </c>
      <c r="H58" s="17">
        <v>4512020310004</v>
      </c>
      <c r="I58" s="7">
        <v>1000750193</v>
      </c>
      <c r="J58" s="24" t="str">
        <f t="shared" si="0"/>
        <v>B2B</v>
      </c>
      <c r="K58" s="25">
        <f>VLOOKUP(D58,'[3]Стабилизаторы напряжения'!$C$6:$R$90,13,0)</f>
        <v>4</v>
      </c>
      <c r="L58" s="19">
        <v>1</v>
      </c>
    </row>
    <row r="59" spans="1:12" s="26" customFormat="1" ht="12" customHeight="1" x14ac:dyDescent="0.2">
      <c r="A59" s="20"/>
      <c r="B59" s="12" t="e">
        <f>IF(#REF!="","",IF(#REF!&gt;#REF!,[1]info!$A$64,IF(C59="",IF(#REF!&gt;#REF!,[1]info!$A$65,""),"")))</f>
        <v>#REF!</v>
      </c>
      <c r="C59" s="12" t="e">
        <f>IF(#REF!="",[1]info!$A$66,IF(#REF!="",[1]info!$A$67,""))</f>
        <v>#REF!</v>
      </c>
      <c r="D59" s="21" t="s">
        <v>111</v>
      </c>
      <c r="E59" s="22" t="s">
        <v>112</v>
      </c>
      <c r="F59" s="23" t="str">
        <f>HYPERLINK("https://energon.ru/stabs/slim/slim-3000rw/","описание")</f>
        <v>описание</v>
      </c>
      <c r="G59" s="17">
        <f>VLOOKUP(D59,'[3]Стабилизаторы напряжения'!$C$5:$T$234,18,0)</f>
        <v>4656761035858</v>
      </c>
      <c r="H59" s="17">
        <v>4512020310007</v>
      </c>
      <c r="I59" s="7">
        <v>1000750194</v>
      </c>
      <c r="J59" s="24" t="str">
        <f t="shared" si="0"/>
        <v>B2B</v>
      </c>
      <c r="K59" s="25">
        <f>VLOOKUP(D59,'[3]Стабилизаторы напряжения'!$C$6:$R$90,13,0)</f>
        <v>2</v>
      </c>
      <c r="L59" s="19">
        <v>1</v>
      </c>
    </row>
    <row r="60" spans="1:12" s="26" customFormat="1" ht="12" customHeight="1" x14ac:dyDescent="0.2">
      <c r="A60" s="20"/>
      <c r="B60" s="12" t="e">
        <f>IF(#REF!="","",IF(#REF!&gt;#REF!,[1]info!$A$64,IF(C60="",IF(#REF!&gt;#REF!,[1]info!$A$65,""),"")))</f>
        <v>#REF!</v>
      </c>
      <c r="C60" s="12" t="e">
        <f>IF(#REF!="",[1]info!$A$66,IF(#REF!="",[1]info!$A$67,""))</f>
        <v>#REF!</v>
      </c>
      <c r="D60" s="21" t="s">
        <v>113</v>
      </c>
      <c r="E60" s="22" t="s">
        <v>114</v>
      </c>
      <c r="F60" s="23" t="str">
        <f>HYPERLINK("https://energon.ru/stabs/slim/slim-5000rw/","описание")</f>
        <v>описание</v>
      </c>
      <c r="G60" s="17">
        <f>VLOOKUP(D60,'[3]Стабилизаторы напряжения'!$C$5:$T$234,18,0)</f>
        <v>4656761035865</v>
      </c>
      <c r="H60" s="17">
        <v>4512020310005</v>
      </c>
      <c r="I60" s="7">
        <v>1000750195</v>
      </c>
      <c r="J60" s="24" t="str">
        <f t="shared" si="0"/>
        <v>B2B</v>
      </c>
      <c r="K60" s="25">
        <f>VLOOKUP(D60,'[3]Стабилизаторы напряжения'!$C$6:$R$90,13,0)</f>
        <v>2</v>
      </c>
      <c r="L60" s="19">
        <v>1</v>
      </c>
    </row>
    <row r="61" spans="1:12" s="26" customFormat="1" ht="12" customHeight="1" x14ac:dyDescent="0.2">
      <c r="A61" s="20"/>
      <c r="B61" s="12" t="e">
        <f>IF(#REF!="","",IF(#REF!&gt;#REF!,[1]info!$A$64,IF(C61="",IF(#REF!&gt;#REF!,[1]info!$A$65,""),"")))</f>
        <v>#REF!</v>
      </c>
      <c r="C61" s="12" t="e">
        <f>IF(#REF!="",[1]info!$A$66,IF(#REF!="",[1]info!$A$67,""))</f>
        <v>#REF!</v>
      </c>
      <c r="D61" s="21" t="s">
        <v>115</v>
      </c>
      <c r="E61" s="22" t="s">
        <v>116</v>
      </c>
      <c r="F61" s="23" t="str">
        <f>HYPERLINK("https://energon.ru/stabs/slim/slim-8000rw/","описание")</f>
        <v>описание</v>
      </c>
      <c r="G61" s="17">
        <f>VLOOKUP(D61,'[3]Стабилизаторы напряжения'!$C$5:$T$234,18,0)</f>
        <v>4656761035872</v>
      </c>
      <c r="H61" s="17">
        <v>4512020310009</v>
      </c>
      <c r="I61" s="7">
        <v>1000750196</v>
      </c>
      <c r="J61" s="24" t="str">
        <f t="shared" si="0"/>
        <v>B2B</v>
      </c>
      <c r="K61" s="25">
        <f>VLOOKUP(D61,'[3]Стабилизаторы напряжения'!$C$6:$R$90,13,0)</f>
        <v>1</v>
      </c>
      <c r="L61" s="19">
        <v>1</v>
      </c>
    </row>
    <row r="62" spans="1:12" s="26" customFormat="1" ht="12" customHeight="1" x14ac:dyDescent="0.2">
      <c r="A62" s="20"/>
      <c r="B62" s="12" t="e">
        <f>IF(#REF!="","",IF(#REF!&gt;#REF!,[1]info!$A$64,IF(C62="",IF(#REF!&gt;#REF!,[1]info!$A$65,""),"")))</f>
        <v>#REF!</v>
      </c>
      <c r="C62" s="12" t="e">
        <f>IF(#REF!="",[1]info!$A$66,IF(#REF!="",[1]info!$A$67,""))</f>
        <v>#REF!</v>
      </c>
      <c r="D62" s="21" t="s">
        <v>117</v>
      </c>
      <c r="E62" s="22" t="s">
        <v>118</v>
      </c>
      <c r="F62" s="23" t="str">
        <f>HYPERLINK("https://energon.ru/stabs/slim/slim-10000rw/","описание")</f>
        <v>описание</v>
      </c>
      <c r="G62" s="17">
        <f>VLOOKUP(D62,'[3]Стабилизаторы напряжения'!$C$5:$T$234,18,0)</f>
        <v>4656761035889</v>
      </c>
      <c r="H62" s="17">
        <v>4512020310006</v>
      </c>
      <c r="I62" s="7">
        <v>1000750197</v>
      </c>
      <c r="J62" s="24" t="str">
        <f t="shared" si="0"/>
        <v>B2B</v>
      </c>
      <c r="K62" s="25">
        <f>VLOOKUP(D62,'[3]Стабилизаторы напряжения'!$C$6:$R$90,13,0)</f>
        <v>1</v>
      </c>
      <c r="L62" s="19">
        <v>1</v>
      </c>
    </row>
    <row r="63" spans="1:12" s="26" customFormat="1" ht="12" customHeight="1" x14ac:dyDescent="0.2">
      <c r="A63" s="20"/>
      <c r="B63" s="12" t="e">
        <f>IF(#REF!="","",IF(#REF!&gt;#REF!,[1]info!$A$64,IF(C63="",IF(#REF!&gt;#REF!,[1]info!$A$65,""),"")))</f>
        <v>#REF!</v>
      </c>
      <c r="C63" s="12" t="e">
        <f>IF(#REF!="",[1]info!$A$66,IF(#REF!="",[1]info!$A$67,""))</f>
        <v>#REF!</v>
      </c>
      <c r="D63" s="21" t="s">
        <v>119</v>
      </c>
      <c r="E63" s="22" t="s">
        <v>120</v>
      </c>
      <c r="F63" s="23" t="str">
        <f>HYPERLINK("https://energon.ru/stabs/slim/slim-12000rw/","описание")</f>
        <v>описание</v>
      </c>
      <c r="G63" s="17">
        <f>VLOOKUP(D63,'[3]Стабилизаторы напряжения'!$C$5:$T$234,18,0)</f>
        <v>4656761035896</v>
      </c>
      <c r="H63" s="17">
        <v>4512020310008</v>
      </c>
      <c r="I63" s="7">
        <v>1000750198</v>
      </c>
      <c r="J63" s="24" t="str">
        <f t="shared" si="0"/>
        <v>B2B</v>
      </c>
      <c r="K63" s="25">
        <f>VLOOKUP(D63,'[3]Стабилизаторы напряжения'!$C$6:$R$90,13,0)</f>
        <v>1</v>
      </c>
      <c r="L63" s="19">
        <v>1</v>
      </c>
    </row>
    <row r="64" spans="1:12" ht="12" customHeight="1" x14ac:dyDescent="0.3">
      <c r="A64" s="11" t="s">
        <v>121</v>
      </c>
      <c r="B64" s="12"/>
      <c r="C64" s="12"/>
      <c r="D64" s="13"/>
      <c r="E64" s="14"/>
      <c r="F64" s="15"/>
      <c r="G64" s="16"/>
      <c r="H64" s="17"/>
      <c r="I64" s="17"/>
      <c r="J64" s="7" t="str">
        <f t="shared" si="0"/>
        <v/>
      </c>
      <c r="K64" s="18"/>
      <c r="L64" s="19"/>
    </row>
    <row r="65" spans="1:12" s="26" customFormat="1" ht="12" customHeight="1" x14ac:dyDescent="0.2">
      <c r="A65" s="20"/>
      <c r="B65" s="12" t="e">
        <f>IF(#REF!="","",IF(#REF!&gt;#REF!,[1]info!$A$64,IF(C65="",IF(#REF!&gt;#REF!,[1]info!$A$65,""),"")))</f>
        <v>#REF!</v>
      </c>
      <c r="C65" s="12" t="e">
        <f>IF(#REF!="",[1]info!$A$66,IF(#REF!="",[1]info!$A$67,""))</f>
        <v>#REF!</v>
      </c>
      <c r="D65" s="21" t="s">
        <v>122</v>
      </c>
      <c r="E65" s="22" t="s">
        <v>123</v>
      </c>
      <c r="F65" s="23" t="str">
        <f>HYPERLINK("https://energon.ru/stabs/boiler/boiler-500rw/","описание")</f>
        <v>описание</v>
      </c>
      <c r="G65" s="17">
        <f>VLOOKUP(D65,'[3]Стабилизаторы напряжения'!$C$5:$T$234,18,0)</f>
        <v>4656761035902</v>
      </c>
      <c r="H65" s="17">
        <v>4512020020004</v>
      </c>
      <c r="I65" s="7">
        <v>1000750199</v>
      </c>
      <c r="J65" s="24" t="str">
        <f t="shared" si="0"/>
        <v>B2B</v>
      </c>
      <c r="K65" s="25">
        <f>VLOOKUP(D65,'[3]Стабилизаторы напряжения'!$C$6:$R$90,13,0)</f>
        <v>4</v>
      </c>
      <c r="L65" s="19">
        <v>1</v>
      </c>
    </row>
    <row r="66" spans="1:12" s="26" customFormat="1" ht="12" customHeight="1" x14ac:dyDescent="0.2">
      <c r="A66" s="20"/>
      <c r="B66" s="12" t="e">
        <f>IF(#REF!="","",IF(#REF!&gt;#REF!,[1]info!$A$64,IF(C66="",IF(#REF!&gt;#REF!,[1]info!$A$65,""),"")))</f>
        <v>#REF!</v>
      </c>
      <c r="C66" s="12" t="e">
        <f>IF(#REF!="",[1]info!$A$66,IF(#REF!="",[1]info!$A$67,""))</f>
        <v>#REF!</v>
      </c>
      <c r="D66" s="21" t="s">
        <v>124</v>
      </c>
      <c r="E66" s="22" t="s">
        <v>125</v>
      </c>
      <c r="F66" s="23" t="str">
        <f>HYPERLINK("https://energon.ru/stabs/boiler/boiler-1000rw/","описание")</f>
        <v>описание</v>
      </c>
      <c r="G66" s="17">
        <f>VLOOKUP(D66,'[3]Стабилизаторы напряжения'!$C$5:$T$234,18,0)</f>
        <v>4656761035919</v>
      </c>
      <c r="H66" s="17">
        <v>4512020020003</v>
      </c>
      <c r="I66" s="7">
        <v>1000750200</v>
      </c>
      <c r="J66" s="24" t="str">
        <f t="shared" ref="J66:J77" si="1">IF(I66="","",HYPERLINK(CONCATENATE("https://b2b.ocs.ru/product/",I66),"B2B"))</f>
        <v>B2B</v>
      </c>
      <c r="K66" s="25">
        <f>VLOOKUP(D66,'[3]Стабилизаторы напряжения'!$C$6:$R$90,13,0)</f>
        <v>4</v>
      </c>
      <c r="L66" s="19">
        <v>1</v>
      </c>
    </row>
    <row r="67" spans="1:12" s="26" customFormat="1" ht="12" customHeight="1" x14ac:dyDescent="0.2">
      <c r="A67" s="20"/>
      <c r="B67" s="12" t="e">
        <f>IF(#REF!="","",IF(#REF!&gt;#REF!,[1]info!$A$64,IF(C67="",IF(#REF!&gt;#REF!,[1]info!$A$65,""),"")))</f>
        <v>#REF!</v>
      </c>
      <c r="C67" s="12" t="e">
        <f>IF(#REF!="",[1]info!$A$66,IF(#REF!="",[1]info!$A$67,""))</f>
        <v>#REF!</v>
      </c>
      <c r="D67" s="21" t="s">
        <v>126</v>
      </c>
      <c r="E67" s="22" t="s">
        <v>127</v>
      </c>
      <c r="F67" s="23" t="str">
        <f>HYPERLINK("https://energon.ru/stabs/boiler/boiler-1500rw/","описание")</f>
        <v>описание</v>
      </c>
      <c r="G67" s="17">
        <f>VLOOKUP(D67,'[3]Стабилизаторы напряжения'!$C$5:$T$234,18,0)</f>
        <v>4656761035926</v>
      </c>
      <c r="H67" s="17">
        <v>4512020020001</v>
      </c>
      <c r="I67" s="7">
        <v>1000750201</v>
      </c>
      <c r="J67" s="24" t="str">
        <f t="shared" si="1"/>
        <v>B2B</v>
      </c>
      <c r="K67" s="25">
        <f>VLOOKUP(D67,'[3]Стабилизаторы напряжения'!$C$6:$R$90,13,0)</f>
        <v>4</v>
      </c>
      <c r="L67" s="19">
        <v>1</v>
      </c>
    </row>
    <row r="68" spans="1:12" s="26" customFormat="1" ht="12" customHeight="1" x14ac:dyDescent="0.2">
      <c r="A68" s="20"/>
      <c r="B68" s="12" t="e">
        <f>IF(#REF!="","",IF(#REF!&gt;#REF!,[1]info!$A$64,IF(C68="",IF(#REF!&gt;#REF!,[1]info!$A$65,""),"")))</f>
        <v>#REF!</v>
      </c>
      <c r="C68" s="12" t="e">
        <f>IF(#REF!="",[1]info!$A$66,IF(#REF!="",[1]info!$A$67,""))</f>
        <v>#REF!</v>
      </c>
      <c r="D68" s="21" t="s">
        <v>128</v>
      </c>
      <c r="E68" s="22" t="s">
        <v>129</v>
      </c>
      <c r="F68" s="23" t="str">
        <f>HYPERLINK("https://energon.ru/stabs/boiler/boiler-2000rw/","описание")</f>
        <v>описание</v>
      </c>
      <c r="G68" s="17">
        <f>VLOOKUP(D68,'[3]Стабилизаторы напряжения'!$C$5:$T$234,18,0)</f>
        <v>4656761035933</v>
      </c>
      <c r="H68" s="17">
        <v>4512020020002</v>
      </c>
      <c r="I68" s="7">
        <v>1000750202</v>
      </c>
      <c r="J68" s="24" t="str">
        <f t="shared" si="1"/>
        <v>B2B</v>
      </c>
      <c r="K68" s="25">
        <f>VLOOKUP(D68,'[3]Стабилизаторы напряжения'!$C$6:$R$90,13,0)</f>
        <v>4</v>
      </c>
      <c r="L68" s="19">
        <v>1</v>
      </c>
    </row>
    <row r="69" spans="1:12" ht="12" customHeight="1" x14ac:dyDescent="0.3">
      <c r="A69" s="11" t="s">
        <v>130</v>
      </c>
      <c r="B69" s="12"/>
      <c r="C69" s="12"/>
      <c r="D69" s="13"/>
      <c r="E69" s="14"/>
      <c r="F69" s="15"/>
      <c r="G69" s="16"/>
      <c r="H69" s="17"/>
      <c r="I69" s="17"/>
      <c r="J69" s="7" t="str">
        <f t="shared" si="1"/>
        <v/>
      </c>
      <c r="K69" s="18"/>
      <c r="L69" s="19"/>
    </row>
    <row r="70" spans="1:12" s="26" customFormat="1" ht="12" customHeight="1" x14ac:dyDescent="0.2">
      <c r="A70" s="20"/>
      <c r="B70" s="12" t="e">
        <f>IF(#REF!="","",IF(#REF!&gt;#REF!,[1]info!$A$64,IF(C70="",IF(#REF!&gt;#REF!,[1]info!$A$65,""),"")))</f>
        <v>#REF!</v>
      </c>
      <c r="C70" s="12" t="e">
        <f>IF(#REF!="",[1]info!$A$66,IF(#REF!="",[1]info!$A$67,""))</f>
        <v>#REF!</v>
      </c>
      <c r="D70" s="21" t="s">
        <v>131</v>
      </c>
      <c r="E70" s="22" t="s">
        <v>132</v>
      </c>
      <c r="F70" s="23" t="str">
        <f>HYPERLINK("https://energon.ru/stabs/triac/triac-1000tw/","описание")</f>
        <v>описание</v>
      </c>
      <c r="G70" s="17">
        <f>VLOOKUP(D70,'[3]Стабилизаторы напряжения'!$C$5:$T$234,18,0)</f>
        <v>4656761035940</v>
      </c>
      <c r="H70" s="17">
        <v>4512020380004</v>
      </c>
      <c r="I70" s="7">
        <v>1000750203</v>
      </c>
      <c r="J70" s="24" t="str">
        <f t="shared" si="1"/>
        <v>B2B</v>
      </c>
      <c r="K70" s="25">
        <f>VLOOKUP(D70,'[3]Стабилизаторы напряжения'!$C$6:$R$90,13,0)</f>
        <v>4</v>
      </c>
      <c r="L70" s="19">
        <v>1</v>
      </c>
    </row>
    <row r="71" spans="1:12" s="26" customFormat="1" ht="12" customHeight="1" x14ac:dyDescent="0.2">
      <c r="A71" s="20"/>
      <c r="B71" s="12" t="e">
        <f>IF(#REF!="","",IF(#REF!&gt;#REF!,[1]info!$A$64,IF(C71="",IF(#REF!&gt;#REF!,[1]info!$A$65,""),"")))</f>
        <v>#REF!</v>
      </c>
      <c r="C71" s="12" t="e">
        <f>IF(#REF!="",[1]info!$A$66,IF(#REF!="",[1]info!$A$67,""))</f>
        <v>#REF!</v>
      </c>
      <c r="D71" s="21" t="s">
        <v>133</v>
      </c>
      <c r="E71" s="22" t="s">
        <v>134</v>
      </c>
      <c r="F71" s="23" t="str">
        <f>HYPERLINK("https://energon.ru/stabs/triac/triac-1000tw/","описание")</f>
        <v>описание</v>
      </c>
      <c r="G71" s="17">
        <f>VLOOKUP(D71,'[3]Стабилизаторы напряжения'!$C$5:$T$234,18,0)</f>
        <v>4656761035957</v>
      </c>
      <c r="H71" s="17">
        <v>4512020380001</v>
      </c>
      <c r="I71" s="7">
        <v>1000750204</v>
      </c>
      <c r="J71" s="24" t="str">
        <f t="shared" si="1"/>
        <v>B2B</v>
      </c>
      <c r="K71" s="25">
        <f>VLOOKUP(D71,'[3]Стабилизаторы напряжения'!$C$6:$R$90,13,0)</f>
        <v>4</v>
      </c>
      <c r="L71" s="19">
        <v>1</v>
      </c>
    </row>
    <row r="72" spans="1:12" s="26" customFormat="1" ht="12" customHeight="1" x14ac:dyDescent="0.2">
      <c r="A72" s="20"/>
      <c r="B72" s="12" t="e">
        <f>IF(#REF!="","",IF(#REF!&gt;#REF!,[1]info!$A$64,IF(C72="",IF(#REF!&gt;#REF!,[1]info!$A$65,""),"")))</f>
        <v>#REF!</v>
      </c>
      <c r="C72" s="12" t="e">
        <f>IF(#REF!="",[1]info!$A$66,IF(#REF!="",[1]info!$A$67,""))</f>
        <v>#REF!</v>
      </c>
      <c r="D72" s="21" t="s">
        <v>135</v>
      </c>
      <c r="E72" s="22" t="s">
        <v>136</v>
      </c>
      <c r="F72" s="23" t="str">
        <f>HYPERLINK("https://energon.ru/stabs/triac/triac-2000tw/","описание")</f>
        <v>описание</v>
      </c>
      <c r="G72" s="17">
        <f>VLOOKUP(D72,'[3]Стабилизаторы напряжения'!$C$5:$T$234,18,0)</f>
        <v>4656761035964</v>
      </c>
      <c r="H72" s="17">
        <v>4512020380003</v>
      </c>
      <c r="I72" s="7">
        <v>1000750205</v>
      </c>
      <c r="J72" s="24" t="str">
        <f t="shared" si="1"/>
        <v>B2B</v>
      </c>
      <c r="K72" s="25">
        <f>VLOOKUP(D72,'[3]Стабилизаторы напряжения'!$C$6:$R$90,13,0)</f>
        <v>2</v>
      </c>
      <c r="L72" s="19">
        <v>1</v>
      </c>
    </row>
    <row r="73" spans="1:12" s="26" customFormat="1" ht="12" customHeight="1" x14ac:dyDescent="0.2">
      <c r="A73" s="20"/>
      <c r="B73" s="12" t="e">
        <f>IF(#REF!="","",IF(#REF!&gt;#REF!,[1]info!$A$64,IF(C73="",IF(#REF!&gt;#REF!,[1]info!$A$65,""),"")))</f>
        <v>#REF!</v>
      </c>
      <c r="C73" s="12" t="e">
        <f>IF(#REF!="",[1]info!$A$66,IF(#REF!="",[1]info!$A$67,""))</f>
        <v>#REF!</v>
      </c>
      <c r="D73" s="21" t="s">
        <v>137</v>
      </c>
      <c r="E73" s="22" t="s">
        <v>138</v>
      </c>
      <c r="F73" s="23" t="str">
        <f>HYPERLINK("https://energon.ru/stabs/triac/triac-5000tw/","описание")</f>
        <v>описание</v>
      </c>
      <c r="G73" s="17">
        <f>VLOOKUP(D73,'[3]Стабилизаторы напряжения'!$C$5:$T$234,18,0)</f>
        <v>4656761035971</v>
      </c>
      <c r="H73" s="17">
        <v>4512020380002</v>
      </c>
      <c r="I73" s="7">
        <v>1000750206</v>
      </c>
      <c r="J73" s="24" t="str">
        <f t="shared" si="1"/>
        <v>B2B</v>
      </c>
      <c r="K73" s="25">
        <f>VLOOKUP(D73,'[3]Стабилизаторы напряжения'!$C$6:$R$90,13,0)</f>
        <v>1</v>
      </c>
      <c r="L73" s="19">
        <v>1</v>
      </c>
    </row>
    <row r="74" spans="1:12" s="26" customFormat="1" ht="12" customHeight="1" x14ac:dyDescent="0.2">
      <c r="A74" s="20"/>
      <c r="B74" s="12" t="e">
        <f>IF(#REF!="","",IF(#REF!&gt;#REF!,[1]info!$A$64,IF(C74="",IF(#REF!&gt;#REF!,[1]info!$A$65,""),"")))</f>
        <v>#REF!</v>
      </c>
      <c r="C74" s="12" t="e">
        <f>IF(#REF!="",[1]info!$A$66,IF(#REF!="",[1]info!$A$67,""))</f>
        <v>#REF!</v>
      </c>
      <c r="D74" s="21" t="s">
        <v>139</v>
      </c>
      <c r="E74" s="22" t="s">
        <v>140</v>
      </c>
      <c r="F74" s="23" t="str">
        <f>HYPERLINK("https://energon.ru/stabs/triac/triac-10000tw/","описание")</f>
        <v>описание</v>
      </c>
      <c r="G74" s="17">
        <f>VLOOKUP(D74,'[3]Стабилизаторы напряжения'!$C$5:$T$234,18,0)</f>
        <v>4656761035988</v>
      </c>
      <c r="H74" s="17">
        <v>4512020380005</v>
      </c>
      <c r="I74" s="7">
        <v>1000750207</v>
      </c>
      <c r="J74" s="24" t="str">
        <f t="shared" si="1"/>
        <v>B2B</v>
      </c>
      <c r="K74" s="25">
        <f>VLOOKUP(D74,'[3]Стабилизаторы напряжения'!$C$6:$R$90,13,0)</f>
        <v>1</v>
      </c>
      <c r="L74" s="19">
        <v>1</v>
      </c>
    </row>
    <row r="75" spans="1:12" ht="12" customHeight="1" x14ac:dyDescent="0.3">
      <c r="A75" s="11" t="s">
        <v>141</v>
      </c>
      <c r="B75" s="12"/>
      <c r="C75" s="12"/>
      <c r="D75" s="13"/>
      <c r="E75" s="14"/>
      <c r="F75" s="15"/>
      <c r="G75" s="16"/>
      <c r="H75" s="17"/>
      <c r="I75" s="17"/>
      <c r="J75" s="7" t="str">
        <f t="shared" si="1"/>
        <v/>
      </c>
      <c r="K75" s="18"/>
      <c r="L75" s="19"/>
    </row>
    <row r="76" spans="1:12" s="26" customFormat="1" ht="12" customHeight="1" x14ac:dyDescent="0.2">
      <c r="A76" s="20"/>
      <c r="B76" s="12" t="e">
        <f>IF(#REF!="","",IF(#REF!&gt;#REF!,[1]info!$A$64,IF(C76="",IF(#REF!&gt;#REF!,[1]info!$A$65,""),"")))</f>
        <v>#REF!</v>
      </c>
      <c r="C76" s="12" t="e">
        <f>IF(#REF!="",[1]info!$A$66,IF(#REF!="",[1]info!$A$67,""))</f>
        <v>#REF!</v>
      </c>
      <c r="D76" s="21" t="s">
        <v>142</v>
      </c>
      <c r="E76" s="22" t="s">
        <v>143</v>
      </c>
      <c r="F76" s="23" t="str">
        <f>HYPERLINK("https://energon.ru/stabs/home/home-500ru/","описание")</f>
        <v>описание</v>
      </c>
      <c r="G76" s="17">
        <f>VLOOKUP(D76,'[3]Стабилизаторы напряжения'!$C$5:$T$234,18,0)</f>
        <v>4656761035995</v>
      </c>
      <c r="H76" s="17">
        <v>4512020110002</v>
      </c>
      <c r="I76" s="7">
        <v>1000750208</v>
      </c>
      <c r="J76" s="24" t="str">
        <f t="shared" si="1"/>
        <v>B2B</v>
      </c>
      <c r="K76" s="25">
        <f>VLOOKUP(D76,'[3]Стабилизаторы напряжения'!$C$6:$R$90,13,0)</f>
        <v>8</v>
      </c>
      <c r="L76" s="19">
        <v>1</v>
      </c>
    </row>
    <row r="77" spans="1:12" s="26" customFormat="1" ht="12" customHeight="1" x14ac:dyDescent="0.2">
      <c r="A77" s="20"/>
      <c r="B77" s="12" t="e">
        <f>IF(#REF!="","",IF(#REF!&gt;#REF!,[1]info!$A$64,IF(C77="",IF(#REF!&gt;#REF!,[1]info!$A$65,""),"")))</f>
        <v>#REF!</v>
      </c>
      <c r="C77" s="12" t="e">
        <f>IF(#REF!="",[1]info!$A$66,IF(#REF!="",[1]info!$A$67,""))</f>
        <v>#REF!</v>
      </c>
      <c r="D77" s="21" t="s">
        <v>144</v>
      </c>
      <c r="E77" s="22" t="s">
        <v>145</v>
      </c>
      <c r="F77" s="23" t="str">
        <f>HYPERLINK("https://energon.ru/stabs/home/home-1000ru/","описание")</f>
        <v>описание</v>
      </c>
      <c r="G77" s="17">
        <f>VLOOKUP(D77,'[3]Стабилизаторы напряжения'!$C$5:$T$234,18,0)</f>
        <v>4656761036008</v>
      </c>
      <c r="H77" s="17">
        <v>4512020110001</v>
      </c>
      <c r="I77" s="7">
        <v>1000750209</v>
      </c>
      <c r="J77" s="24" t="str">
        <f t="shared" si="1"/>
        <v>B2B</v>
      </c>
      <c r="K77" s="25">
        <f>VLOOKUP(D77,'[3]Стабилизаторы напряжения'!$C$6:$R$90,13,0)</f>
        <v>8</v>
      </c>
      <c r="L77" s="19">
        <v>1</v>
      </c>
    </row>
    <row r="78" spans="1:12" s="10" customFormat="1" ht="13.8" x14ac:dyDescent="0.25">
      <c r="A78" s="20"/>
      <c r="B78" s="12" t="e">
        <f>IF(#REF!="","",IF(#REF!&gt;#REF!,[1]info!$A$64,IF(C78="",IF(#REF!&gt;#REF!,[1]info!$A$65,""),"")))</f>
        <v>#REF!</v>
      </c>
      <c r="C78" s="12"/>
      <c r="I78" s="28"/>
      <c r="K78" s="27"/>
    </row>
    <row r="79" spans="1:12" s="10" customFormat="1" ht="13.8" x14ac:dyDescent="0.25">
      <c r="A79" s="29"/>
      <c r="B79" s="30"/>
      <c r="C79" s="31"/>
      <c r="I79" s="28"/>
      <c r="K79" s="27"/>
    </row>
    <row r="80" spans="1:12" s="10" customFormat="1" ht="13.8" x14ac:dyDescent="0.25">
      <c r="A80" s="29"/>
      <c r="B80" s="30"/>
      <c r="C80" s="31"/>
      <c r="I80" s="28"/>
      <c r="K80" s="27"/>
    </row>
    <row r="81" spans="1:11" s="10" customFormat="1" ht="13.8" x14ac:dyDescent="0.25">
      <c r="A81" s="29"/>
      <c r="B81" s="30"/>
      <c r="C81" s="31"/>
      <c r="I81" s="28"/>
      <c r="K81" s="27"/>
    </row>
    <row r="82" spans="1:11" s="10" customFormat="1" ht="13.8" x14ac:dyDescent="0.25">
      <c r="A82" s="29"/>
      <c r="B82" s="30"/>
      <c r="C82" s="31"/>
      <c r="I82" s="28"/>
      <c r="K82" s="27"/>
    </row>
    <row r="83" spans="1:11" s="10" customFormat="1" ht="13.8" x14ac:dyDescent="0.25">
      <c r="A83" s="29"/>
      <c r="B83" s="30"/>
      <c r="C83" s="31"/>
      <c r="I83" s="28"/>
      <c r="K83" s="27"/>
    </row>
    <row r="84" spans="1:11" s="10" customFormat="1" ht="13.8" x14ac:dyDescent="0.25">
      <c r="A84" s="29"/>
      <c r="B84" s="30"/>
      <c r="C84" s="31"/>
      <c r="I84" s="28"/>
      <c r="K84" s="27"/>
    </row>
    <row r="85" spans="1:11" s="10" customFormat="1" ht="13.8" x14ac:dyDescent="0.25">
      <c r="A85" s="29"/>
      <c r="B85" s="30"/>
      <c r="C85" s="31"/>
      <c r="I85" s="28"/>
      <c r="K85" s="27"/>
    </row>
    <row r="86" spans="1:11" s="10" customFormat="1" ht="13.8" x14ac:dyDescent="0.25">
      <c r="A86" s="29"/>
      <c r="B86" s="30"/>
      <c r="C86" s="31"/>
      <c r="I86" s="28"/>
      <c r="K86" s="27"/>
    </row>
    <row r="87" spans="1:11" s="10" customFormat="1" ht="13.8" x14ac:dyDescent="0.25">
      <c r="A87" s="29"/>
      <c r="B87" s="30"/>
      <c r="C87" s="31"/>
      <c r="I87" s="28"/>
      <c r="K87" s="27"/>
    </row>
    <row r="88" spans="1:11" s="10" customFormat="1" ht="13.8" x14ac:dyDescent="0.25">
      <c r="A88" s="29"/>
      <c r="B88" s="30"/>
      <c r="C88" s="31"/>
      <c r="I88" s="28"/>
      <c r="K88" s="27"/>
    </row>
    <row r="89" spans="1:11" s="10" customFormat="1" ht="13.8" x14ac:dyDescent="0.25">
      <c r="A89" s="29"/>
      <c r="B89" s="30"/>
      <c r="C89" s="31"/>
      <c r="I89" s="28"/>
      <c r="K89" s="27"/>
    </row>
    <row r="90" spans="1:11" s="10" customFormat="1" ht="13.8" x14ac:dyDescent="0.25">
      <c r="A90" s="29"/>
      <c r="B90" s="30"/>
      <c r="C90" s="31"/>
      <c r="I90" s="28"/>
      <c r="K90" s="27"/>
    </row>
    <row r="91" spans="1:11" s="10" customFormat="1" ht="13.8" x14ac:dyDescent="0.25">
      <c r="A91" s="29"/>
      <c r="B91" s="30"/>
      <c r="C91" s="31"/>
      <c r="I91" s="28"/>
      <c r="K91" s="27"/>
    </row>
    <row r="92" spans="1:11" s="10" customFormat="1" ht="13.8" x14ac:dyDescent="0.25">
      <c r="A92" s="29"/>
      <c r="B92" s="30"/>
      <c r="C92" s="31"/>
      <c r="I92" s="28"/>
      <c r="K92" s="27"/>
    </row>
    <row r="93" spans="1:11" s="10" customFormat="1" ht="13.8" x14ac:dyDescent="0.25">
      <c r="A93" s="29"/>
      <c r="B93" s="30"/>
      <c r="C93" s="31"/>
      <c r="I93" s="28"/>
      <c r="K93" s="27"/>
    </row>
    <row r="94" spans="1:11" s="10" customFormat="1" ht="13.8" x14ac:dyDescent="0.25">
      <c r="A94" s="29"/>
      <c r="B94" s="30"/>
      <c r="C94" s="31"/>
      <c r="I94" s="28"/>
      <c r="K94" s="27"/>
    </row>
    <row r="95" spans="1:11" s="10" customFormat="1" ht="13.8" x14ac:dyDescent="0.25">
      <c r="A95" s="29"/>
      <c r="B95" s="30"/>
      <c r="C95" s="31"/>
      <c r="I95" s="28"/>
      <c r="K95" s="27"/>
    </row>
    <row r="96" spans="1:11" s="10" customFormat="1" ht="13.8" x14ac:dyDescent="0.25">
      <c r="A96" s="29"/>
      <c r="B96" s="30"/>
      <c r="C96" s="31"/>
      <c r="I96" s="28"/>
      <c r="K96" s="27"/>
    </row>
    <row r="97" spans="1:11" s="10" customFormat="1" ht="13.8" x14ac:dyDescent="0.25">
      <c r="A97" s="29"/>
      <c r="B97" s="30"/>
      <c r="C97" s="31"/>
      <c r="I97" s="28"/>
      <c r="K97" s="27"/>
    </row>
    <row r="98" spans="1:11" s="10" customFormat="1" ht="13.8" x14ac:dyDescent="0.25">
      <c r="A98" s="29"/>
      <c r="B98" s="30"/>
      <c r="C98" s="31"/>
      <c r="I98" s="28"/>
      <c r="K98" s="27"/>
    </row>
    <row r="99" spans="1:11" s="10" customFormat="1" ht="13.8" x14ac:dyDescent="0.25">
      <c r="A99" s="29"/>
      <c r="B99" s="30"/>
      <c r="C99" s="31"/>
      <c r="I99" s="28"/>
      <c r="K99" s="27"/>
    </row>
    <row r="100" spans="1:11" s="10" customFormat="1" ht="13.8" x14ac:dyDescent="0.25">
      <c r="A100" s="29"/>
      <c r="B100" s="30"/>
      <c r="C100" s="31"/>
      <c r="I100" s="28"/>
      <c r="K100" s="27"/>
    </row>
    <row r="101" spans="1:11" s="10" customFormat="1" ht="13.8" x14ac:dyDescent="0.25">
      <c r="A101" s="29"/>
      <c r="B101" s="30"/>
      <c r="C101" s="31"/>
      <c r="I101" s="28"/>
      <c r="K101" s="27"/>
    </row>
    <row r="102" spans="1:11" s="10" customFormat="1" ht="13.8" x14ac:dyDescent="0.25">
      <c r="A102" s="29"/>
      <c r="B102" s="30"/>
      <c r="C102" s="31"/>
      <c r="I102" s="28"/>
      <c r="K102" s="27"/>
    </row>
    <row r="103" spans="1:11" s="10" customFormat="1" ht="13.8" x14ac:dyDescent="0.25">
      <c r="A103" s="29"/>
      <c r="B103" s="30"/>
      <c r="C103" s="31"/>
      <c r="I103" s="28"/>
      <c r="K103" s="27"/>
    </row>
    <row r="104" spans="1:11" s="10" customFormat="1" ht="13.8" x14ac:dyDescent="0.25">
      <c r="A104" s="29"/>
      <c r="B104" s="30"/>
      <c r="C104" s="31"/>
      <c r="I104" s="28"/>
      <c r="K104" s="27"/>
    </row>
    <row r="105" spans="1:11" s="10" customFormat="1" ht="13.8" x14ac:dyDescent="0.25">
      <c r="A105" s="29"/>
      <c r="B105" s="30"/>
      <c r="C105" s="31"/>
      <c r="I105" s="28"/>
      <c r="K105" s="27"/>
    </row>
    <row r="106" spans="1:11" s="10" customFormat="1" ht="13.8" x14ac:dyDescent="0.25">
      <c r="A106" s="29"/>
      <c r="B106" s="30"/>
      <c r="C106" s="31"/>
      <c r="I106" s="28"/>
      <c r="K106" s="27"/>
    </row>
    <row r="107" spans="1:11" s="10" customFormat="1" ht="13.8" x14ac:dyDescent="0.25">
      <c r="A107" s="29"/>
      <c r="B107" s="30"/>
      <c r="C107" s="31"/>
      <c r="I107" s="28"/>
      <c r="K107" s="27"/>
    </row>
    <row r="108" spans="1:11" s="10" customFormat="1" ht="13.8" x14ac:dyDescent="0.25">
      <c r="A108" s="29"/>
      <c r="B108" s="30"/>
      <c r="C108" s="31"/>
      <c r="I108" s="28"/>
      <c r="K108" s="27"/>
    </row>
  </sheetData>
  <autoFilter ref="A3:L78"/>
  <conditionalFormatting sqref="B1">
    <cfRule type="cellIs" dxfId="83" priority="81" stopIfTrue="1" operator="equal">
      <formula>"DEC"</formula>
    </cfRule>
    <cfRule type="cellIs" dxfId="82" priority="82" stopIfTrue="1" operator="equal">
      <formula>"INC"</formula>
    </cfRule>
  </conditionalFormatting>
  <conditionalFormatting sqref="C1">
    <cfRule type="cellIs" dxfId="81" priority="83" stopIfTrue="1" operator="equal">
      <formula>"EOL"</formula>
    </cfRule>
    <cfRule type="cellIs" dxfId="80" priority="84" stopIfTrue="1" operator="equal">
      <formula>"NEW"</formula>
    </cfRule>
  </conditionalFormatting>
  <conditionalFormatting sqref="B1">
    <cfRule type="cellIs" dxfId="79" priority="79" stopIfTrue="1" operator="equal">
      <formula>"DEC"</formula>
    </cfRule>
    <cfRule type="cellIs" dxfId="78" priority="80" stopIfTrue="1" operator="equal">
      <formula>"INC"</formula>
    </cfRule>
  </conditionalFormatting>
  <conditionalFormatting sqref="B4:B7">
    <cfRule type="cellIs" dxfId="77" priority="75" stopIfTrue="1" operator="equal">
      <formula>"DEC"</formula>
    </cfRule>
    <cfRule type="cellIs" dxfId="76" priority="76" stopIfTrue="1" operator="equal">
      <formula>"INC"</formula>
    </cfRule>
  </conditionalFormatting>
  <conditionalFormatting sqref="C4:C7">
    <cfRule type="cellIs" dxfId="75" priority="77" stopIfTrue="1" operator="equal">
      <formula>"EOL"</formula>
    </cfRule>
    <cfRule type="cellIs" dxfId="74" priority="78" stopIfTrue="1" operator="equal">
      <formula>"NEW"</formula>
    </cfRule>
  </conditionalFormatting>
  <conditionalFormatting sqref="B4:B7">
    <cfRule type="cellIs" dxfId="73" priority="73" stopIfTrue="1" operator="equal">
      <formula>"DEC"</formula>
    </cfRule>
    <cfRule type="cellIs" dxfId="72" priority="74" stopIfTrue="1" operator="equal">
      <formula>"INC"</formula>
    </cfRule>
  </conditionalFormatting>
  <conditionalFormatting sqref="B9:B11">
    <cfRule type="cellIs" dxfId="71" priority="69" stopIfTrue="1" operator="equal">
      <formula>"DEC"</formula>
    </cfRule>
    <cfRule type="cellIs" dxfId="70" priority="70" stopIfTrue="1" operator="equal">
      <formula>"INC"</formula>
    </cfRule>
  </conditionalFormatting>
  <conditionalFormatting sqref="C9:C11">
    <cfRule type="cellIs" dxfId="69" priority="71" stopIfTrue="1" operator="equal">
      <formula>"EOL"</formula>
    </cfRule>
    <cfRule type="cellIs" dxfId="68" priority="72" stopIfTrue="1" operator="equal">
      <formula>"NEW"</formula>
    </cfRule>
  </conditionalFormatting>
  <conditionalFormatting sqref="B9:B11">
    <cfRule type="cellIs" dxfId="67" priority="67" stopIfTrue="1" operator="equal">
      <formula>"DEC"</formula>
    </cfRule>
    <cfRule type="cellIs" dxfId="66" priority="68" stopIfTrue="1" operator="equal">
      <formula>"INC"</formula>
    </cfRule>
  </conditionalFormatting>
  <conditionalFormatting sqref="B13:B15">
    <cfRule type="cellIs" dxfId="65" priority="63" stopIfTrue="1" operator="equal">
      <formula>"DEC"</formula>
    </cfRule>
    <cfRule type="cellIs" dxfId="64" priority="64" stopIfTrue="1" operator="equal">
      <formula>"INC"</formula>
    </cfRule>
  </conditionalFormatting>
  <conditionalFormatting sqref="C13:C15">
    <cfRule type="cellIs" dxfId="63" priority="65" stopIfTrue="1" operator="equal">
      <formula>"EOL"</formula>
    </cfRule>
    <cfRule type="cellIs" dxfId="62" priority="66" stopIfTrue="1" operator="equal">
      <formula>"NEW"</formula>
    </cfRule>
  </conditionalFormatting>
  <conditionalFormatting sqref="B13:B15">
    <cfRule type="cellIs" dxfId="61" priority="61" stopIfTrue="1" operator="equal">
      <formula>"DEC"</formula>
    </cfRule>
    <cfRule type="cellIs" dxfId="60" priority="62" stopIfTrue="1" operator="equal">
      <formula>"INC"</formula>
    </cfRule>
  </conditionalFormatting>
  <conditionalFormatting sqref="B17:B22">
    <cfRule type="cellIs" dxfId="59" priority="57" stopIfTrue="1" operator="equal">
      <formula>"DEC"</formula>
    </cfRule>
    <cfRule type="cellIs" dxfId="58" priority="58" stopIfTrue="1" operator="equal">
      <formula>"INC"</formula>
    </cfRule>
  </conditionalFormatting>
  <conditionalFormatting sqref="C17:C22">
    <cfRule type="cellIs" dxfId="57" priority="59" stopIfTrue="1" operator="equal">
      <formula>"EOL"</formula>
    </cfRule>
    <cfRule type="cellIs" dxfId="56" priority="60" stopIfTrue="1" operator="equal">
      <formula>"NEW"</formula>
    </cfRule>
  </conditionalFormatting>
  <conditionalFormatting sqref="B17:B22">
    <cfRule type="cellIs" dxfId="55" priority="55" stopIfTrue="1" operator="equal">
      <formula>"DEC"</formula>
    </cfRule>
    <cfRule type="cellIs" dxfId="54" priority="56" stopIfTrue="1" operator="equal">
      <formula>"INC"</formula>
    </cfRule>
  </conditionalFormatting>
  <conditionalFormatting sqref="B24:B28">
    <cfRule type="cellIs" dxfId="53" priority="51" stopIfTrue="1" operator="equal">
      <formula>"DEC"</formula>
    </cfRule>
    <cfRule type="cellIs" dxfId="52" priority="52" stopIfTrue="1" operator="equal">
      <formula>"INC"</formula>
    </cfRule>
  </conditionalFormatting>
  <conditionalFormatting sqref="C24:C28">
    <cfRule type="cellIs" dxfId="51" priority="53" stopIfTrue="1" operator="equal">
      <formula>"EOL"</formula>
    </cfRule>
    <cfRule type="cellIs" dxfId="50" priority="54" stopIfTrue="1" operator="equal">
      <formula>"NEW"</formula>
    </cfRule>
  </conditionalFormatting>
  <conditionalFormatting sqref="B24:B28">
    <cfRule type="cellIs" dxfId="49" priority="49" stopIfTrue="1" operator="equal">
      <formula>"DEC"</formula>
    </cfRule>
    <cfRule type="cellIs" dxfId="48" priority="50" stopIfTrue="1" operator="equal">
      <formula>"INC"</formula>
    </cfRule>
  </conditionalFormatting>
  <conditionalFormatting sqref="B30:B33">
    <cfRule type="cellIs" dxfId="47" priority="45" stopIfTrue="1" operator="equal">
      <formula>"DEC"</formula>
    </cfRule>
    <cfRule type="cellIs" dxfId="46" priority="46" stopIfTrue="1" operator="equal">
      <formula>"INC"</formula>
    </cfRule>
  </conditionalFormatting>
  <conditionalFormatting sqref="C30:C33">
    <cfRule type="cellIs" dxfId="45" priority="47" stopIfTrue="1" operator="equal">
      <formula>"EOL"</formula>
    </cfRule>
    <cfRule type="cellIs" dxfId="44" priority="48" stopIfTrue="1" operator="equal">
      <formula>"NEW"</formula>
    </cfRule>
  </conditionalFormatting>
  <conditionalFormatting sqref="B30:B33">
    <cfRule type="cellIs" dxfId="43" priority="43" stopIfTrue="1" operator="equal">
      <formula>"DEC"</formula>
    </cfRule>
    <cfRule type="cellIs" dxfId="42" priority="44" stopIfTrue="1" operator="equal">
      <formula>"INC"</formula>
    </cfRule>
  </conditionalFormatting>
  <conditionalFormatting sqref="B35:B37">
    <cfRule type="cellIs" dxfId="41" priority="39" stopIfTrue="1" operator="equal">
      <formula>"DEC"</formula>
    </cfRule>
    <cfRule type="cellIs" dxfId="40" priority="40" stopIfTrue="1" operator="equal">
      <formula>"INC"</formula>
    </cfRule>
  </conditionalFormatting>
  <conditionalFormatting sqref="C35:C37">
    <cfRule type="cellIs" dxfId="39" priority="41" stopIfTrue="1" operator="equal">
      <formula>"EOL"</formula>
    </cfRule>
    <cfRule type="cellIs" dxfId="38" priority="42" stopIfTrue="1" operator="equal">
      <formula>"NEW"</formula>
    </cfRule>
  </conditionalFormatting>
  <conditionalFormatting sqref="B35:B37">
    <cfRule type="cellIs" dxfId="37" priority="37" stopIfTrue="1" operator="equal">
      <formula>"DEC"</formula>
    </cfRule>
    <cfRule type="cellIs" dxfId="36" priority="38" stopIfTrue="1" operator="equal">
      <formula>"INC"</formula>
    </cfRule>
  </conditionalFormatting>
  <conditionalFormatting sqref="B39:B41">
    <cfRule type="cellIs" dxfId="35" priority="33" stopIfTrue="1" operator="equal">
      <formula>"DEC"</formula>
    </cfRule>
    <cfRule type="cellIs" dxfId="34" priority="34" stopIfTrue="1" operator="equal">
      <formula>"INC"</formula>
    </cfRule>
  </conditionalFormatting>
  <conditionalFormatting sqref="C39:C41">
    <cfRule type="cellIs" dxfId="33" priority="35" stopIfTrue="1" operator="equal">
      <formula>"EOL"</formula>
    </cfRule>
    <cfRule type="cellIs" dxfId="32" priority="36" stopIfTrue="1" operator="equal">
      <formula>"NEW"</formula>
    </cfRule>
  </conditionalFormatting>
  <conditionalFormatting sqref="B39:B41">
    <cfRule type="cellIs" dxfId="31" priority="31" stopIfTrue="1" operator="equal">
      <formula>"DEC"</formula>
    </cfRule>
    <cfRule type="cellIs" dxfId="30" priority="32" stopIfTrue="1" operator="equal">
      <formula>"INC"</formula>
    </cfRule>
  </conditionalFormatting>
  <conditionalFormatting sqref="B45:B53">
    <cfRule type="cellIs" dxfId="29" priority="27" stopIfTrue="1" operator="equal">
      <formula>"DEC"</formula>
    </cfRule>
    <cfRule type="cellIs" dxfId="28" priority="28" stopIfTrue="1" operator="equal">
      <formula>"INC"</formula>
    </cfRule>
  </conditionalFormatting>
  <conditionalFormatting sqref="C45:C53">
    <cfRule type="cellIs" dxfId="27" priority="29" stopIfTrue="1" operator="equal">
      <formula>"EOL"</formula>
    </cfRule>
    <cfRule type="cellIs" dxfId="26" priority="30" stopIfTrue="1" operator="equal">
      <formula>"NEW"</formula>
    </cfRule>
  </conditionalFormatting>
  <conditionalFormatting sqref="B45:B53">
    <cfRule type="cellIs" dxfId="25" priority="25" stopIfTrue="1" operator="equal">
      <formula>"DEC"</formula>
    </cfRule>
    <cfRule type="cellIs" dxfId="24" priority="26" stopIfTrue="1" operator="equal">
      <formula>"INC"</formula>
    </cfRule>
  </conditionalFormatting>
  <conditionalFormatting sqref="B55:B63">
    <cfRule type="cellIs" dxfId="23" priority="21" stopIfTrue="1" operator="equal">
      <formula>"DEC"</formula>
    </cfRule>
    <cfRule type="cellIs" dxfId="22" priority="22" stopIfTrue="1" operator="equal">
      <formula>"INC"</formula>
    </cfRule>
  </conditionalFormatting>
  <conditionalFormatting sqref="C55:C63">
    <cfRule type="cellIs" dxfId="21" priority="23" stopIfTrue="1" operator="equal">
      <formula>"EOL"</formula>
    </cfRule>
    <cfRule type="cellIs" dxfId="20" priority="24" stopIfTrue="1" operator="equal">
      <formula>"NEW"</formula>
    </cfRule>
  </conditionalFormatting>
  <conditionalFormatting sqref="B55:B63">
    <cfRule type="cellIs" dxfId="19" priority="19" stopIfTrue="1" operator="equal">
      <formula>"DEC"</formula>
    </cfRule>
    <cfRule type="cellIs" dxfId="18" priority="20" stopIfTrue="1" operator="equal">
      <formula>"INC"</formula>
    </cfRule>
  </conditionalFormatting>
  <conditionalFormatting sqref="B65:B68">
    <cfRule type="cellIs" dxfId="17" priority="15" stopIfTrue="1" operator="equal">
      <formula>"DEC"</formula>
    </cfRule>
    <cfRule type="cellIs" dxfId="16" priority="16" stopIfTrue="1" operator="equal">
      <formula>"INC"</formula>
    </cfRule>
  </conditionalFormatting>
  <conditionalFormatting sqref="C65:C68">
    <cfRule type="cellIs" dxfId="15" priority="17" stopIfTrue="1" operator="equal">
      <formula>"EOL"</formula>
    </cfRule>
    <cfRule type="cellIs" dxfId="14" priority="18" stopIfTrue="1" operator="equal">
      <formula>"NEW"</formula>
    </cfRule>
  </conditionalFormatting>
  <conditionalFormatting sqref="B65:B68">
    <cfRule type="cellIs" dxfId="13" priority="13" stopIfTrue="1" operator="equal">
      <formula>"DEC"</formula>
    </cfRule>
    <cfRule type="cellIs" dxfId="12" priority="14" stopIfTrue="1" operator="equal">
      <formula>"INC"</formula>
    </cfRule>
  </conditionalFormatting>
  <conditionalFormatting sqref="B70:B74">
    <cfRule type="cellIs" dxfId="11" priority="9" stopIfTrue="1" operator="equal">
      <formula>"DEC"</formula>
    </cfRule>
    <cfRule type="cellIs" dxfId="10" priority="10" stopIfTrue="1" operator="equal">
      <formula>"INC"</formula>
    </cfRule>
  </conditionalFormatting>
  <conditionalFormatting sqref="C70:C74">
    <cfRule type="cellIs" dxfId="9" priority="11" stopIfTrue="1" operator="equal">
      <formula>"EOL"</formula>
    </cfRule>
    <cfRule type="cellIs" dxfId="8" priority="12" stopIfTrue="1" operator="equal">
      <formula>"NEW"</formula>
    </cfRule>
  </conditionalFormatting>
  <conditionalFormatting sqref="B70:B74">
    <cfRule type="cellIs" dxfId="7" priority="7" stopIfTrue="1" operator="equal">
      <formula>"DEC"</formula>
    </cfRule>
    <cfRule type="cellIs" dxfId="6" priority="8" stopIfTrue="1" operator="equal">
      <formula>"INC"</formula>
    </cfRule>
  </conditionalFormatting>
  <conditionalFormatting sqref="B76:B78">
    <cfRule type="cellIs" dxfId="5" priority="3" stopIfTrue="1" operator="equal">
      <formula>"DEC"</formula>
    </cfRule>
    <cfRule type="cellIs" dxfId="4" priority="4" stopIfTrue="1" operator="equal">
      <formula>"INC"</formula>
    </cfRule>
  </conditionalFormatting>
  <conditionalFormatting sqref="C76:C78">
    <cfRule type="cellIs" dxfId="3" priority="5" stopIfTrue="1" operator="equal">
      <formula>"EOL"</formula>
    </cfRule>
    <cfRule type="cellIs" dxfId="2" priority="6" stopIfTrue="1" operator="equal">
      <formula>"NEW"</formula>
    </cfRule>
  </conditionalFormatting>
  <conditionalFormatting sqref="B76:B78">
    <cfRule type="cellIs" dxfId="1" priority="1" stopIfTrue="1" operator="equal">
      <formula>"DEC"</formula>
    </cfRule>
    <cfRule type="cellIs" dxfId="0" priority="2" stopIfTrue="1" operator="equal">
      <formula>"INC"</formula>
    </cfRule>
  </conditionalFormatting>
  <pageMargins left="0.7" right="0.7" top="0.75" bottom="0.75" header="0.3" footer="0.3"/>
  <pageSetup paperSize="9"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ПрайсыGo">
                <anchor moveWithCells="1" sizeWithCells="1">
                  <from>
                    <xdr:col>4</xdr:col>
                    <xdr:colOff>1371600</xdr:colOff>
                    <xdr:row>0</xdr:row>
                    <xdr:rowOff>121920</xdr:rowOff>
                  </from>
                  <to>
                    <xdr:col>4</xdr:col>
                    <xdr:colOff>2164080</xdr:colOff>
                    <xdr:row>0</xdr:row>
                    <xdr:rowOff>601980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SMARTWATT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Малышева Татьяна</dc:creator>
  <cp:lastModifiedBy>Малышева Татьяна</cp:lastModifiedBy>
  <dcterms:created xsi:type="dcterms:W3CDTF">2024-05-31T14:02:16Z</dcterms:created>
  <dcterms:modified xsi:type="dcterms:W3CDTF">2024-05-31T14:02:48Z</dcterms:modified>
</cp:coreProperties>
</file>